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FBC783A0-B988-4E53-A1C6-398C5E5804C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anjes" sheetId="2" r:id="rId1"/>
    <sheet name="Comparación canje vs venta" sheetId="3" r:id="rId2"/>
  </sheets>
  <calcPr calcId="162913"/>
</workbook>
</file>

<file path=xl/calcChain.xml><?xml version="1.0" encoding="utf-8"?>
<calcChain xmlns="http://schemas.openxmlformats.org/spreadsheetml/2006/main">
  <c r="B9" i="2" l="1"/>
  <c r="B7" i="2"/>
  <c r="C32" i="3" l="1"/>
  <c r="C37" i="3" s="1"/>
  <c r="C26" i="3"/>
  <c r="C28" i="3" s="1"/>
  <c r="C35" i="3" l="1"/>
  <c r="C33" i="3"/>
  <c r="C39" i="3"/>
  <c r="C22" i="3"/>
  <c r="C34" i="3"/>
  <c r="C38" i="3" s="1"/>
  <c r="C8" i="2"/>
  <c r="C40" i="3" l="1"/>
  <c r="C41" i="3" s="1"/>
  <c r="C42" i="3" s="1"/>
  <c r="B8" i="2" l="1"/>
  <c r="C25" i="2" l="1"/>
  <c r="C24" i="2" l="1"/>
  <c r="D24" i="2" s="1"/>
  <c r="C4" i="2" l="1"/>
  <c r="C5" i="2" s="1"/>
  <c r="C11" i="2" s="1"/>
  <c r="B4" i="2"/>
  <c r="B5" i="2" s="1"/>
  <c r="B10" i="2" s="1"/>
  <c r="B11" i="2" l="1"/>
  <c r="C12" i="2" s="1"/>
</calcChain>
</file>

<file path=xl/sharedStrings.xml><?xml version="1.0" encoding="utf-8"?>
<sst xmlns="http://schemas.openxmlformats.org/spreadsheetml/2006/main" count="117" uniqueCount="96">
  <si>
    <t>Sin canje</t>
  </si>
  <si>
    <t>Canje total</t>
  </si>
  <si>
    <t>Granos</t>
  </si>
  <si>
    <t>Total</t>
  </si>
  <si>
    <t>Autoretención Gcias</t>
  </si>
  <si>
    <t>Imp.déb y créd</t>
  </si>
  <si>
    <t>A cobrar en el momento de liquidación:</t>
  </si>
  <si>
    <t>PLANTEO</t>
  </si>
  <si>
    <t>CONSIGNAS</t>
  </si>
  <si>
    <t>2) Desarrollar el monto a liquidar por los granos entregados por el canje pactado.</t>
  </si>
  <si>
    <t>3) Desarrollar el monto a liquidar por los granos entregados para cobro.</t>
  </si>
  <si>
    <t>4)a) Determinar los saldos de iva técnicos y de libre disponibilidad (no trae saldos de arrastre), para esos meses.</t>
  </si>
  <si>
    <t xml:space="preserve">4)b) Determinar los saldos de iva técnicos y de libre disponibilidad suponiendo que los insumos los compró de contado y que luego </t>
  </si>
  <si>
    <t>vendió los granos para hacerse del efectivo.</t>
  </si>
  <si>
    <t>5) Explicar los beneficios del canje en el ejemplo resuelto.</t>
  </si>
  <si>
    <t>DDJJ IVA MENSUAL</t>
  </si>
  <si>
    <t>1)</t>
  </si>
  <si>
    <t>Insumos</t>
  </si>
  <si>
    <t>Dic</t>
  </si>
  <si>
    <t>Ene.</t>
  </si>
  <si>
    <t>Feb.</t>
  </si>
  <si>
    <t>Mar.</t>
  </si>
  <si>
    <t>Abr.</t>
  </si>
  <si>
    <t>May.</t>
  </si>
  <si>
    <t>Jun.</t>
  </si>
  <si>
    <t>Iva Déb</t>
  </si>
  <si>
    <t>Iva Créd</t>
  </si>
  <si>
    <t>Deuda con el Proveedor</t>
  </si>
  <si>
    <t>2)</t>
  </si>
  <si>
    <t>Toneladas entregadas</t>
  </si>
  <si>
    <t>Saldo Libre Disponibilidad</t>
  </si>
  <si>
    <t>$/Tn</t>
  </si>
  <si>
    <t>Total para cubrir cta cte</t>
  </si>
  <si>
    <t>3)</t>
  </si>
  <si>
    <t>Subtotal</t>
  </si>
  <si>
    <t>A cobrar (72 hs)</t>
  </si>
  <si>
    <t>Imp.a los Déb.y Créd.Banc.(1,2%)</t>
  </si>
  <si>
    <t>Total neto que recibe el productor</t>
  </si>
  <si>
    <t>Saldo Técnico</t>
  </si>
  <si>
    <t>Saldo Técnico acumulado</t>
  </si>
  <si>
    <t>Saldo Libre Disponibilidad acumulado</t>
  </si>
  <si>
    <t xml:space="preserve">Saldo Técnico </t>
  </si>
  <si>
    <t>EJERCICIO PRÁCTICO UNIDAD 2: CANJES</t>
  </si>
  <si>
    <t>Dif contra el canje</t>
  </si>
  <si>
    <t>En el SISA figura como estado 2.-</t>
  </si>
  <si>
    <t>4) a) CANJE</t>
  </si>
  <si>
    <t>4) b) SIN CANJE</t>
  </si>
  <si>
    <t>$ en más</t>
  </si>
  <si>
    <t>IVA Débito 10,5%</t>
  </si>
  <si>
    <t>Proveedor</t>
  </si>
  <si>
    <t>Productor</t>
  </si>
  <si>
    <t>Hecho imponible</t>
  </si>
  <si>
    <t>Recepción de los granos</t>
  </si>
  <si>
    <t>Entrega de los granos</t>
  </si>
  <si>
    <t>ambos hechos se dan</t>
  </si>
  <si>
    <t>en el mismo momento</t>
  </si>
  <si>
    <t>Ejemplo:</t>
  </si>
  <si>
    <t>El proveedor entrega los insumos en diciembre</t>
  </si>
  <si>
    <t>El productor no inmoviliza Iva técnico por esa compra</t>
  </si>
  <si>
    <t>El Iva crédito lo factura cuando el productor entregue los granos</t>
  </si>
  <si>
    <t>DDJJ IVA</t>
  </si>
  <si>
    <t>Diciembre</t>
  </si>
  <si>
    <t>DDJJ IVA Mayo</t>
  </si>
  <si>
    <t>El Iva débito ocurre en el mes del Iva crédito</t>
  </si>
  <si>
    <t>Total deuda</t>
  </si>
  <si>
    <t>Mayo</t>
  </si>
  <si>
    <t>Ventajas del diferimiento de IVA en el canje</t>
  </si>
  <si>
    <t>Factura de insumos, sin Iva en Diciembre, el Iva lo fact en Mayo</t>
  </si>
  <si>
    <t>AL NO HABER MOVIMIENTOS FINANCIEROS, NO APLICAN RETENCIONES NI EL IMPUESTO AL CHEQUE.-</t>
  </si>
  <si>
    <t>Menos:</t>
  </si>
  <si>
    <t>IMPORTE</t>
  </si>
  <si>
    <t>MES</t>
  </si>
  <si>
    <t>Iva Créd Fiscal</t>
  </si>
  <si>
    <t>Iva Percep.</t>
  </si>
  <si>
    <t>Iva Déb Fiscal</t>
  </si>
  <si>
    <t>Transf.a CBU a 30 días</t>
  </si>
  <si>
    <t>Devol.Afip en CBU (45 días)</t>
  </si>
  <si>
    <t>Percepción Iva 1%</t>
  </si>
  <si>
    <t>Ret.Gcias.</t>
  </si>
  <si>
    <t>dic</t>
  </si>
  <si>
    <t>abril</t>
  </si>
  <si>
    <t>proveedor</t>
  </si>
  <si>
    <t>afip</t>
  </si>
  <si>
    <t>Ret.Iva (...%)</t>
  </si>
  <si>
    <t>Ret.Ganancias (...%)</t>
  </si>
  <si>
    <t>La Anónima SRL comienza su actividad agropecuaria en Diciembre 2022. En ese mes compra agroquímicos y semillas en canje de soja por $ 10000000 más iva.-</t>
  </si>
  <si>
    <t>En Mayo 2023 le vende al mismo proveedor 35,05 tn de soja porque necesita el dinero (al mismo precio).</t>
  </si>
  <si>
    <t>En Abril 2023 entrega la cantidad de granos suficientes para cubrir la cta cte del proveedor de insumos (valor de mercado 315000 $/tn más iva).</t>
  </si>
  <si>
    <t>1) Establecer la deuda con el proveedor y ubicar en el calendario en qué momentos se facturan dichos conceptos.</t>
  </si>
  <si>
    <t>Canje o no canje? Estado 2 SISA</t>
  </si>
  <si>
    <t>Entrega de granos (iva déb)</t>
  </si>
  <si>
    <t>Jul</t>
  </si>
  <si>
    <t>Aug</t>
  </si>
  <si>
    <t>Sep</t>
  </si>
  <si>
    <t>A los 30 días: Depósito Cbu ( ...%)</t>
  </si>
  <si>
    <t>Ret. Iva (...%)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</si>
</sst>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1" fontId="3" fillId="0" borderId="0" xfId="0" applyNumberFormat="1" applyFont="1"/>
    <xf numFmtId="1" fontId="0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3" borderId="0" xfId="0" applyFill="1" applyAlignment="1">
      <alignment horizontal="right"/>
    </xf>
    <xf numFmtId="10" fontId="0" fillId="0" borderId="0" xfId="0" applyNumberFormat="1"/>
    <xf numFmtId="0" fontId="0" fillId="2" borderId="0" xfId="0" applyFill="1" applyAlignment="1">
      <alignment horizontal="right"/>
    </xf>
    <xf numFmtId="0" fontId="1" fillId="4" borderId="5" xfId="0" applyFont="1" applyFill="1" applyBorder="1"/>
    <xf numFmtId="0" fontId="0" fillId="0" borderId="8" xfId="0" applyBorder="1"/>
    <xf numFmtId="0" fontId="6" fillId="0" borderId="8" xfId="0" applyFont="1" applyBorder="1"/>
    <xf numFmtId="0" fontId="6" fillId="0" borderId="11" xfId="0" applyFont="1" applyBorder="1"/>
    <xf numFmtId="0" fontId="1" fillId="4" borderId="8" xfId="0" applyFont="1" applyFill="1" applyBorder="1"/>
    <xf numFmtId="4" fontId="0" fillId="0" borderId="0" xfId="0" applyNumberFormat="1"/>
    <xf numFmtId="4" fontId="0" fillId="0" borderId="0" xfId="0" applyNumberFormat="1" applyFont="1"/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15" xfId="0" applyFont="1" applyBorder="1"/>
    <xf numFmtId="0" fontId="7" fillId="0" borderId="0" xfId="0" applyFont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4" fontId="8" fillId="5" borderId="0" xfId="0" applyNumberFormat="1" applyFont="1" applyFill="1"/>
    <xf numFmtId="4" fontId="9" fillId="5" borderId="0" xfId="0" applyNumberFormat="1" applyFont="1" applyFill="1"/>
    <xf numFmtId="4" fontId="0" fillId="5" borderId="2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0" fillId="5" borderId="3" xfId="0" applyNumberFormat="1" applyFill="1" applyBorder="1" applyAlignment="1">
      <alignment horizontal="center"/>
    </xf>
    <xf numFmtId="4" fontId="0" fillId="5" borderId="10" xfId="0" applyNumberFormat="1" applyFill="1" applyBorder="1" applyAlignment="1">
      <alignment horizontal="center"/>
    </xf>
    <xf numFmtId="4" fontId="0" fillId="5" borderId="4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4" fontId="8" fillId="5" borderId="1" xfId="0" applyNumberFormat="1" applyFont="1" applyFill="1" applyBorder="1"/>
    <xf numFmtId="0" fontId="0" fillId="0" borderId="26" xfId="0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1389873</xdr:colOff>
      <xdr:row>14</xdr:row>
      <xdr:rowOff>145791</xdr:rowOff>
    </xdr:from>
    <xdr:to>
      <xdr:col>2</xdr:col>
      <xdr:colOff>19439</xdr:colOff>
      <xdr:row>16</xdr:row>
      <xdr:rowOff>174949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1A976A01-40B8-4945-AA99-70CEB6348058}"/>
            </a:ext>
          </a:extLst>
        </xdr:cNvPr>
        <xdr:cNvSpPr/>
      </xdr:nvSpPr>
      <xdr:spPr>
        <a:xfrm>
          <a:off x="4918011" y="2876939"/>
          <a:ext cx="126351" cy="4179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142" zoomScaleNormal="142" workbookViewId="0"/>
  </sheetViews>
  <sheetFormatPr baseColWidth="10" defaultColWidth="11.42578125" defaultRowHeight="15" x14ac:dyDescent="0.25"/>
  <cols>
    <col min="1" max="1" width="55.28515625" customWidth="1"/>
    <col min="2" max="2" width="22.42578125" bestFit="1" customWidth="1"/>
    <col min="3" max="3" width="20.5703125" customWidth="1"/>
    <col min="4" max="4" width="13.140625" customWidth="1"/>
    <col min="5" max="5" width="10.28515625" customWidth="1"/>
    <col min="6" max="6" width="6.85546875" customWidth="1"/>
    <col min="7" max="7" width="6.85546875" style="1" customWidth="1"/>
    <col min="8" max="8" width="22.28515625" customWidth="1"/>
    <col min="9" max="9" width="12.5703125" customWidth="1"/>
    <col min="10" max="10" width="14.42578125" customWidth="1"/>
  </cols>
  <sheetData>
    <row r="1" spans="1:4" x14ac:dyDescent="0.25">
      <c r="B1" s="55" t="s">
        <v>89</v>
      </c>
      <c r="C1" s="55"/>
    </row>
    <row r="2" spans="1:4" x14ac:dyDescent="0.25">
      <c r="B2" s="2" t="s">
        <v>0</v>
      </c>
      <c r="C2" s="2" t="s">
        <v>1</v>
      </c>
    </row>
    <row r="3" spans="1:4" x14ac:dyDescent="0.25">
      <c r="A3" t="s">
        <v>2</v>
      </c>
      <c r="B3" s="25">
        <v>11500000</v>
      </c>
      <c r="C3" s="25">
        <v>11500000</v>
      </c>
    </row>
    <row r="4" spans="1:4" x14ac:dyDescent="0.25">
      <c r="A4" t="s">
        <v>48</v>
      </c>
      <c r="B4" s="26">
        <f>+B3*10.5%</f>
        <v>1207500</v>
      </c>
      <c r="C4" s="26">
        <f>+C3*10.5%</f>
        <v>1207500</v>
      </c>
    </row>
    <row r="5" spans="1:4" x14ac:dyDescent="0.25">
      <c r="A5" t="s">
        <v>3</v>
      </c>
      <c r="B5" s="25">
        <f>+B3+B4</f>
        <v>12707500</v>
      </c>
      <c r="C5" s="25">
        <f>+C3+C4</f>
        <v>12707500</v>
      </c>
    </row>
    <row r="6" spans="1:4" x14ac:dyDescent="0.25">
      <c r="A6" s="3" t="s">
        <v>69</v>
      </c>
      <c r="B6" s="25"/>
      <c r="C6" s="25"/>
    </row>
    <row r="7" spans="1:4" x14ac:dyDescent="0.25">
      <c r="A7" t="s">
        <v>95</v>
      </c>
      <c r="B7" s="25">
        <f>+B3*1%</f>
        <v>115000</v>
      </c>
      <c r="C7" s="25">
        <v>0</v>
      </c>
    </row>
    <row r="8" spans="1:4" x14ac:dyDescent="0.25">
      <c r="A8" t="s">
        <v>78</v>
      </c>
      <c r="B8" s="25">
        <f>(+B3-224000)*0.02</f>
        <v>225520</v>
      </c>
      <c r="C8" s="25">
        <f>(+C3-224000)*0.02</f>
        <v>225520</v>
      </c>
      <c r="D8" t="s">
        <v>4</v>
      </c>
    </row>
    <row r="9" spans="1:4" x14ac:dyDescent="0.25">
      <c r="A9" t="s">
        <v>94</v>
      </c>
      <c r="B9" s="25">
        <f>+B3*1%</f>
        <v>115000</v>
      </c>
      <c r="C9" s="25">
        <v>0</v>
      </c>
    </row>
    <row r="10" spans="1:4" x14ac:dyDescent="0.25">
      <c r="A10" t="s">
        <v>5</v>
      </c>
      <c r="B10" s="27">
        <f>+B5*1.2%</f>
        <v>152490</v>
      </c>
      <c r="C10" s="27">
        <v>0</v>
      </c>
    </row>
    <row r="11" spans="1:4" x14ac:dyDescent="0.25">
      <c r="A11" s="3" t="s">
        <v>6</v>
      </c>
      <c r="B11" s="25">
        <f>+B5-B7-B8-B10-B9</f>
        <v>12099490</v>
      </c>
      <c r="C11" s="25">
        <f>+C5-C7-C8-C10</f>
        <v>12481980</v>
      </c>
    </row>
    <row r="12" spans="1:4" x14ac:dyDescent="0.25">
      <c r="C12" s="25">
        <f>+C11-B11</f>
        <v>382490</v>
      </c>
      <c r="D12" t="s">
        <v>47</v>
      </c>
    </row>
    <row r="13" spans="1:4" ht="15.75" thickBot="1" x14ac:dyDescent="0.3"/>
    <row r="14" spans="1:4" ht="15.75" thickBot="1" x14ac:dyDescent="0.3">
      <c r="A14" s="39" t="s">
        <v>66</v>
      </c>
      <c r="B14" s="32"/>
      <c r="C14" s="33"/>
    </row>
    <row r="15" spans="1:4" ht="15.75" thickBot="1" x14ac:dyDescent="0.3">
      <c r="A15" s="41" t="s">
        <v>60</v>
      </c>
      <c r="B15" s="42" t="s">
        <v>51</v>
      </c>
      <c r="C15" s="43"/>
    </row>
    <row r="16" spans="1:4" x14ac:dyDescent="0.25">
      <c r="A16" s="34" t="s">
        <v>49</v>
      </c>
      <c r="B16" s="28" t="s">
        <v>52</v>
      </c>
      <c r="C16" s="35" t="s">
        <v>54</v>
      </c>
    </row>
    <row r="17" spans="1:4" ht="15.75" thickBot="1" x14ac:dyDescent="0.3">
      <c r="A17" s="36" t="s">
        <v>50</v>
      </c>
      <c r="B17" s="37" t="s">
        <v>53</v>
      </c>
      <c r="C17" s="38" t="s">
        <v>55</v>
      </c>
    </row>
    <row r="18" spans="1:4" ht="15.75" thickBot="1" x14ac:dyDescent="0.3"/>
    <row r="19" spans="1:4" x14ac:dyDescent="0.25">
      <c r="A19" s="31" t="s">
        <v>56</v>
      </c>
      <c r="B19" s="32"/>
      <c r="C19" s="32"/>
      <c r="D19" s="33"/>
    </row>
    <row r="20" spans="1:4" x14ac:dyDescent="0.25">
      <c r="A20" s="34" t="s">
        <v>57</v>
      </c>
      <c r="B20" s="28" t="s">
        <v>59</v>
      </c>
      <c r="C20" s="28"/>
      <c r="D20" s="35"/>
    </row>
    <row r="21" spans="1:4" ht="15.75" thickBot="1" x14ac:dyDescent="0.3">
      <c r="A21" s="36" t="s">
        <v>58</v>
      </c>
      <c r="B21" s="37" t="s">
        <v>63</v>
      </c>
      <c r="C21" s="37"/>
      <c r="D21" s="38"/>
    </row>
    <row r="23" spans="1:4" x14ac:dyDescent="0.25">
      <c r="A23" s="29"/>
      <c r="B23" s="30" t="s">
        <v>61</v>
      </c>
      <c r="C23" s="30" t="s">
        <v>62</v>
      </c>
      <c r="D23" s="30" t="s">
        <v>64</v>
      </c>
    </row>
    <row r="24" spans="1:4" x14ac:dyDescent="0.25">
      <c r="A24" s="29" t="s">
        <v>67</v>
      </c>
      <c r="B24" s="23">
        <v>2000000</v>
      </c>
      <c r="C24" s="23">
        <f>+B24*21%</f>
        <v>420000</v>
      </c>
      <c r="D24" s="23">
        <f>+B24+C24+C25</f>
        <v>2440000</v>
      </c>
    </row>
    <row r="25" spans="1:4" x14ac:dyDescent="0.25">
      <c r="A25" s="29" t="s">
        <v>77</v>
      </c>
      <c r="B25" s="23"/>
      <c r="C25" s="23">
        <f>+B24*1%</f>
        <v>20000</v>
      </c>
      <c r="D25" s="23"/>
    </row>
    <row r="26" spans="1:4" x14ac:dyDescent="0.25">
      <c r="A26" s="29" t="s">
        <v>90</v>
      </c>
      <c r="B26" s="23" t="s">
        <v>65</v>
      </c>
      <c r="C26" s="23">
        <v>-440000</v>
      </c>
      <c r="D26" s="29"/>
    </row>
    <row r="28" spans="1:4" x14ac:dyDescent="0.25">
      <c r="A28" s="40" t="s">
        <v>68</v>
      </c>
    </row>
  </sheetData>
  <mergeCells count="1">
    <mergeCell ref="B1:C1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1"/>
  <sheetViews>
    <sheetView topLeftCell="A16" zoomScale="106" zoomScaleNormal="106" workbookViewId="0">
      <selection activeCell="C28" sqref="C28"/>
    </sheetView>
  </sheetViews>
  <sheetFormatPr baseColWidth="10" defaultColWidth="11.42578125" defaultRowHeight="15" x14ac:dyDescent="0.25"/>
  <cols>
    <col min="1" max="1" width="5.140625" style="3" customWidth="1"/>
    <col min="2" max="2" width="32" bestFit="1" customWidth="1"/>
    <col min="3" max="3" width="13.42578125" customWidth="1"/>
    <col min="4" max="4" width="6.42578125" customWidth="1"/>
    <col min="5" max="5" width="40.28515625" bestFit="1" customWidth="1"/>
    <col min="6" max="12" width="13" style="19" bestFit="1" customWidth="1"/>
  </cols>
  <sheetData>
    <row r="1" spans="1:1" x14ac:dyDescent="0.25">
      <c r="A1" s="8" t="s">
        <v>42</v>
      </c>
    </row>
    <row r="2" spans="1:1" x14ac:dyDescent="0.25">
      <c r="A2"/>
    </row>
    <row r="3" spans="1:1" x14ac:dyDescent="0.25">
      <c r="A3" s="9" t="s">
        <v>7</v>
      </c>
    </row>
    <row r="4" spans="1:1" x14ac:dyDescent="0.25">
      <c r="A4" s="10" t="s">
        <v>85</v>
      </c>
    </row>
    <row r="5" spans="1:1" x14ac:dyDescent="0.25">
      <c r="A5" s="10" t="s">
        <v>44</v>
      </c>
    </row>
    <row r="6" spans="1:1" x14ac:dyDescent="0.25">
      <c r="A6" s="10" t="s">
        <v>87</v>
      </c>
    </row>
    <row r="7" spans="1:1" x14ac:dyDescent="0.25">
      <c r="A7" s="10" t="s">
        <v>86</v>
      </c>
    </row>
    <row r="8" spans="1:1" x14ac:dyDescent="0.25">
      <c r="A8"/>
    </row>
    <row r="9" spans="1:1" x14ac:dyDescent="0.25">
      <c r="A9" s="9" t="s">
        <v>8</v>
      </c>
    </row>
    <row r="10" spans="1:1" x14ac:dyDescent="0.25">
      <c r="A10" s="10" t="s">
        <v>88</v>
      </c>
    </row>
    <row r="11" spans="1:1" x14ac:dyDescent="0.25">
      <c r="A11" s="10" t="s">
        <v>9</v>
      </c>
    </row>
    <row r="12" spans="1:1" x14ac:dyDescent="0.25">
      <c r="A12" s="10" t="s">
        <v>10</v>
      </c>
    </row>
    <row r="13" spans="1:1" x14ac:dyDescent="0.25">
      <c r="A13" s="10" t="s">
        <v>11</v>
      </c>
    </row>
    <row r="14" spans="1:1" x14ac:dyDescent="0.25">
      <c r="A14" s="10" t="s">
        <v>12</v>
      </c>
    </row>
    <row r="15" spans="1:1" x14ac:dyDescent="0.25">
      <c r="A15" s="10" t="s">
        <v>13</v>
      </c>
    </row>
    <row r="16" spans="1:1" s="10" customFormat="1" ht="12.75" x14ac:dyDescent="0.2">
      <c r="A16" s="10" t="s">
        <v>14</v>
      </c>
    </row>
    <row r="17" spans="1:15" s="10" customFormat="1" ht="12.75" x14ac:dyDescent="0.2"/>
    <row r="18" spans="1:15" ht="15.75" thickBot="1" x14ac:dyDescent="0.3">
      <c r="C18" t="s">
        <v>70</v>
      </c>
      <c r="D18" t="s">
        <v>71</v>
      </c>
      <c r="E18" s="56" t="s">
        <v>15</v>
      </c>
      <c r="F18" s="56"/>
      <c r="G18" s="56"/>
      <c r="H18" s="56"/>
      <c r="I18" s="56"/>
      <c r="J18" s="56"/>
      <c r="K18" s="56"/>
      <c r="L18" s="56"/>
    </row>
    <row r="19" spans="1:15" x14ac:dyDescent="0.25">
      <c r="A19" s="7" t="s">
        <v>16</v>
      </c>
      <c r="B19" t="s">
        <v>17</v>
      </c>
      <c r="C19" s="44"/>
      <c r="D19" t="s">
        <v>79</v>
      </c>
      <c r="E19" s="14" t="s">
        <v>45</v>
      </c>
      <c r="F19" s="21" t="s">
        <v>18</v>
      </c>
      <c r="G19" s="21" t="s">
        <v>19</v>
      </c>
      <c r="H19" s="21" t="s">
        <v>20</v>
      </c>
      <c r="I19" s="21" t="s">
        <v>21</v>
      </c>
      <c r="J19" s="21" t="s">
        <v>22</v>
      </c>
      <c r="K19" s="21" t="s">
        <v>23</v>
      </c>
      <c r="L19" s="22" t="s">
        <v>24</v>
      </c>
      <c r="M19" s="22" t="s">
        <v>91</v>
      </c>
      <c r="N19" s="22" t="s">
        <v>92</v>
      </c>
      <c r="O19" s="22" t="s">
        <v>93</v>
      </c>
    </row>
    <row r="20" spans="1:15" x14ac:dyDescent="0.25">
      <c r="B20" t="s">
        <v>73</v>
      </c>
      <c r="C20" s="44"/>
      <c r="D20" t="s">
        <v>80</v>
      </c>
      <c r="E20" s="15" t="s">
        <v>25</v>
      </c>
      <c r="F20" s="46"/>
      <c r="G20" s="46"/>
      <c r="H20" s="46"/>
      <c r="I20" s="46"/>
      <c r="J20" s="46"/>
      <c r="K20" s="46"/>
      <c r="L20" s="47"/>
    </row>
    <row r="21" spans="1:15" ht="15.75" thickBot="1" x14ac:dyDescent="0.3">
      <c r="B21" t="s">
        <v>72</v>
      </c>
      <c r="C21" s="45"/>
      <c r="D21" t="s">
        <v>80</v>
      </c>
      <c r="E21" s="15" t="s">
        <v>26</v>
      </c>
      <c r="F21" s="48"/>
      <c r="G21" s="48"/>
      <c r="H21" s="48"/>
      <c r="I21" s="48"/>
      <c r="J21" s="48"/>
      <c r="K21" s="48"/>
      <c r="L21" s="49"/>
    </row>
    <row r="22" spans="1:15" x14ac:dyDescent="0.25">
      <c r="A22" s="51"/>
      <c r="B22" s="52" t="s">
        <v>27</v>
      </c>
      <c r="C22" s="53">
        <f>+C19+C20+C21</f>
        <v>0</v>
      </c>
      <c r="D22" s="54"/>
      <c r="E22" s="15" t="s">
        <v>38</v>
      </c>
      <c r="F22" s="50"/>
      <c r="G22" s="50"/>
      <c r="H22" s="50"/>
      <c r="I22" s="50"/>
      <c r="J22" s="50"/>
      <c r="K22" s="50"/>
      <c r="L22" s="50"/>
      <c r="M22" s="19"/>
    </row>
    <row r="23" spans="1:15" x14ac:dyDescent="0.25">
      <c r="C23" s="44"/>
      <c r="E23" s="16" t="s">
        <v>39</v>
      </c>
      <c r="F23" s="46"/>
      <c r="G23" s="46"/>
      <c r="H23" s="46"/>
      <c r="I23" s="46"/>
      <c r="J23" s="46"/>
      <c r="K23" s="46"/>
      <c r="L23" s="46"/>
      <c r="M23" s="19"/>
    </row>
    <row r="24" spans="1:15" x14ac:dyDescent="0.25">
      <c r="A24" s="7" t="s">
        <v>28</v>
      </c>
      <c r="B24" t="s">
        <v>29</v>
      </c>
      <c r="C24" s="44"/>
      <c r="D24" t="s">
        <v>80</v>
      </c>
      <c r="E24" s="15" t="s">
        <v>30</v>
      </c>
      <c r="F24" s="46"/>
      <c r="G24" s="46"/>
      <c r="H24" s="46"/>
      <c r="I24" s="46"/>
      <c r="J24" s="46"/>
      <c r="K24" s="46"/>
      <c r="L24" s="47"/>
      <c r="M24" s="19"/>
      <c r="O24" s="19"/>
    </row>
    <row r="25" spans="1:15" ht="15.75" thickBot="1" x14ac:dyDescent="0.3">
      <c r="B25" t="s">
        <v>31</v>
      </c>
      <c r="C25" s="45"/>
      <c r="E25" s="17" t="s">
        <v>40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5" x14ac:dyDescent="0.25">
      <c r="B26" t="s">
        <v>34</v>
      </c>
      <c r="C26" s="44">
        <f>+C24*C25</f>
        <v>0</v>
      </c>
      <c r="E26" s="57" t="s">
        <v>15</v>
      </c>
      <c r="F26" s="58"/>
      <c r="G26" s="58"/>
      <c r="H26" s="58"/>
      <c r="I26" s="58"/>
      <c r="J26" s="58"/>
      <c r="K26" s="58"/>
      <c r="L26" s="59"/>
    </row>
    <row r="27" spans="1:15" x14ac:dyDescent="0.25">
      <c r="B27" t="s">
        <v>74</v>
      </c>
      <c r="C27" s="45"/>
      <c r="D27" t="s">
        <v>80</v>
      </c>
      <c r="E27" s="18" t="s">
        <v>46</v>
      </c>
      <c r="F27" s="23" t="s">
        <v>18</v>
      </c>
      <c r="G27" s="23" t="s">
        <v>19</v>
      </c>
      <c r="H27" s="23" t="s">
        <v>20</v>
      </c>
      <c r="I27" s="23" t="s">
        <v>21</v>
      </c>
      <c r="J27" s="23" t="s">
        <v>22</v>
      </c>
      <c r="K27" s="23" t="s">
        <v>23</v>
      </c>
      <c r="L27" s="24" t="s">
        <v>24</v>
      </c>
    </row>
    <row r="28" spans="1:15" x14ac:dyDescent="0.25">
      <c r="A28" s="51"/>
      <c r="B28" s="52" t="s">
        <v>32</v>
      </c>
      <c r="C28" s="53">
        <f>+C26+C27</f>
        <v>0</v>
      </c>
      <c r="D28" s="54"/>
      <c r="E28" s="15" t="s">
        <v>25</v>
      </c>
      <c r="F28" s="46"/>
      <c r="G28" s="46"/>
      <c r="H28" s="46"/>
      <c r="I28" s="46"/>
      <c r="J28" s="46"/>
      <c r="K28" s="46"/>
      <c r="L28" s="47"/>
    </row>
    <row r="29" spans="1:15" ht="15.75" thickBot="1" x14ac:dyDescent="0.3">
      <c r="C29" s="44"/>
      <c r="E29" s="15" t="s">
        <v>26</v>
      </c>
      <c r="F29" s="48"/>
      <c r="G29" s="48"/>
      <c r="H29" s="48"/>
      <c r="I29" s="48"/>
      <c r="J29" s="48"/>
      <c r="K29" s="48"/>
      <c r="L29" s="49"/>
    </row>
    <row r="30" spans="1:15" x14ac:dyDescent="0.25">
      <c r="A30" s="7" t="s">
        <v>33</v>
      </c>
      <c r="B30" t="s">
        <v>29</v>
      </c>
      <c r="C30" s="44"/>
      <c r="E30" s="15" t="s">
        <v>41</v>
      </c>
      <c r="F30" s="50"/>
      <c r="G30" s="50"/>
      <c r="H30" s="50"/>
      <c r="I30" s="50"/>
      <c r="J30" s="50"/>
      <c r="K30" s="50"/>
      <c r="L30" s="50"/>
      <c r="M30" s="19"/>
    </row>
    <row r="31" spans="1:15" x14ac:dyDescent="0.25">
      <c r="A31"/>
      <c r="B31" t="s">
        <v>31</v>
      </c>
      <c r="C31" s="45"/>
      <c r="E31" s="16" t="s">
        <v>39</v>
      </c>
      <c r="F31" s="46"/>
      <c r="G31" s="46"/>
      <c r="H31" s="46"/>
      <c r="I31" s="46"/>
      <c r="J31" s="46"/>
      <c r="K31" s="46"/>
      <c r="L31" s="46"/>
    </row>
    <row r="32" spans="1:15" x14ac:dyDescent="0.25">
      <c r="A32"/>
      <c r="B32" t="s">
        <v>34</v>
      </c>
      <c r="C32" s="44">
        <f>+C30*C31</f>
        <v>0</v>
      </c>
      <c r="E32" s="15" t="s">
        <v>30</v>
      </c>
      <c r="F32" s="46"/>
      <c r="G32" s="46"/>
      <c r="H32" s="46"/>
      <c r="I32" s="46"/>
      <c r="J32" s="46"/>
      <c r="K32" s="46"/>
      <c r="L32" s="47"/>
      <c r="M32" s="19"/>
    </row>
    <row r="33" spans="1:13" ht="15.75" thickBot="1" x14ac:dyDescent="0.3">
      <c r="A33"/>
      <c r="B33" t="s">
        <v>74</v>
      </c>
      <c r="C33" s="45">
        <f>+C32*10.5%</f>
        <v>0</v>
      </c>
      <c r="E33" s="17" t="s">
        <v>40</v>
      </c>
      <c r="F33" s="48"/>
      <c r="G33" s="48"/>
      <c r="H33" s="48"/>
      <c r="I33" s="48"/>
      <c r="J33" s="48"/>
      <c r="K33" s="48"/>
      <c r="L33" s="49"/>
      <c r="M33" s="19"/>
    </row>
    <row r="34" spans="1:13" x14ac:dyDescent="0.25">
      <c r="A34">
        <v>0</v>
      </c>
      <c r="B34" s="3" t="s">
        <v>34</v>
      </c>
      <c r="C34" s="44">
        <f>+C32+C33</f>
        <v>0</v>
      </c>
    </row>
    <row r="35" spans="1:13" x14ac:dyDescent="0.25">
      <c r="A35"/>
      <c r="B35" t="s">
        <v>83</v>
      </c>
      <c r="C35" s="44">
        <f>+C32*7%</f>
        <v>0</v>
      </c>
    </row>
    <row r="36" spans="1:13" x14ac:dyDescent="0.25">
      <c r="A36"/>
      <c r="B36" t="s">
        <v>84</v>
      </c>
      <c r="C36" s="44"/>
      <c r="D36" s="12"/>
    </row>
    <row r="37" spans="1:13" x14ac:dyDescent="0.25">
      <c r="A37"/>
      <c r="B37" s="11" t="s">
        <v>75</v>
      </c>
      <c r="C37" s="45">
        <f>+C32*3.5%</f>
        <v>0</v>
      </c>
      <c r="D37" t="s">
        <v>81</v>
      </c>
      <c r="F37" s="20"/>
    </row>
    <row r="38" spans="1:13" x14ac:dyDescent="0.25">
      <c r="A38"/>
      <c r="B38" s="11" t="s">
        <v>35</v>
      </c>
      <c r="C38" s="44">
        <f>+C34-C35-C36-C37</f>
        <v>0</v>
      </c>
      <c r="F38" s="20"/>
    </row>
    <row r="39" spans="1:13" x14ac:dyDescent="0.25">
      <c r="A39"/>
      <c r="B39" s="11" t="s">
        <v>76</v>
      </c>
      <c r="C39" s="44">
        <f>+C32*6%</f>
        <v>0</v>
      </c>
      <c r="D39" t="s">
        <v>82</v>
      </c>
      <c r="E39" s="19"/>
      <c r="F39" s="20"/>
    </row>
    <row r="40" spans="1:13" x14ac:dyDescent="0.25">
      <c r="A40"/>
      <c r="B40" t="s">
        <v>36</v>
      </c>
      <c r="C40" s="45">
        <f>+(C38+C37+C39)*1.2%</f>
        <v>0</v>
      </c>
      <c r="F40" s="20"/>
    </row>
    <row r="41" spans="1:13" x14ac:dyDescent="0.25">
      <c r="A41"/>
      <c r="B41" s="13" t="s">
        <v>37</v>
      </c>
      <c r="C41" s="44">
        <f>++C38+C39+C37-C40</f>
        <v>0</v>
      </c>
      <c r="D41" s="4"/>
      <c r="F41" s="20"/>
    </row>
    <row r="42" spans="1:13" x14ac:dyDescent="0.25">
      <c r="A42"/>
      <c r="C42" s="44">
        <f>+C28-C41</f>
        <v>0</v>
      </c>
      <c r="D42" t="s">
        <v>43</v>
      </c>
      <c r="F42" s="20"/>
    </row>
    <row r="43" spans="1:13" x14ac:dyDescent="0.25">
      <c r="A43"/>
      <c r="F43" s="20"/>
    </row>
    <row r="44" spans="1:13" x14ac:dyDescent="0.25">
      <c r="A44"/>
      <c r="C44" s="5"/>
      <c r="F44" s="20"/>
    </row>
    <row r="45" spans="1:13" x14ac:dyDescent="0.25">
      <c r="A45"/>
      <c r="C45" s="6"/>
      <c r="F45" s="20"/>
    </row>
    <row r="46" spans="1:13" x14ac:dyDescent="0.25">
      <c r="A46"/>
      <c r="C46" s="6"/>
      <c r="F46" s="20"/>
    </row>
    <row r="47" spans="1:13" x14ac:dyDescent="0.25">
      <c r="A47"/>
      <c r="F47" s="20"/>
    </row>
    <row r="48" spans="1:13" x14ac:dyDescent="0.25">
      <c r="A48"/>
      <c r="C48" s="5"/>
      <c r="F48" s="20"/>
    </row>
    <row r="49" spans="1:6" x14ac:dyDescent="0.25">
      <c r="A49"/>
      <c r="C49" s="6"/>
      <c r="F49" s="20"/>
    </row>
    <row r="50" spans="1:6" x14ac:dyDescent="0.25">
      <c r="F50" s="20"/>
    </row>
    <row r="51" spans="1:6" x14ac:dyDescent="0.25">
      <c r="F51" s="20"/>
    </row>
    <row r="52" spans="1:6" x14ac:dyDescent="0.25">
      <c r="F52" s="20"/>
    </row>
    <row r="53" spans="1:6" x14ac:dyDescent="0.25">
      <c r="F53" s="20"/>
    </row>
    <row r="54" spans="1:6" x14ac:dyDescent="0.25">
      <c r="F54" s="20"/>
    </row>
    <row r="55" spans="1:6" x14ac:dyDescent="0.25">
      <c r="F55" s="20"/>
    </row>
    <row r="56" spans="1:6" x14ac:dyDescent="0.25">
      <c r="C56" s="4"/>
      <c r="F56" s="20"/>
    </row>
    <row r="57" spans="1:6" x14ac:dyDescent="0.25">
      <c r="C57" s="4"/>
      <c r="F57" s="20"/>
    </row>
    <row r="58" spans="1:6" x14ac:dyDescent="0.25">
      <c r="C58" s="4"/>
      <c r="F58" s="20"/>
    </row>
    <row r="59" spans="1:6" x14ac:dyDescent="0.25">
      <c r="C59" s="4"/>
      <c r="F59" s="20"/>
    </row>
    <row r="60" spans="1:6" x14ac:dyDescent="0.25">
      <c r="C60" s="4"/>
      <c r="F60" s="20"/>
    </row>
    <row r="61" spans="1:6" x14ac:dyDescent="0.25">
      <c r="C61" s="4"/>
      <c r="F61" s="20"/>
    </row>
  </sheetData>
  <mergeCells count="2">
    <mergeCell ref="E18:L18"/>
    <mergeCell ref="E26:L26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Canjes</vt:lpstr>
      <vt:lpstr>Comparación canje vs venta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2025-04-03T17:58:47Z</dcterms:modified>
  <cp:category/>
  <cp:contentStatus/>
</cp:coreProperties>
</file>