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icardo\Documents\Maquinarias Agricolas\"/>
    </mc:Choice>
  </mc:AlternateContent>
  <xr:revisionPtr revIDLastSave="0" documentId="13_ncr:1_{C789CE8C-D6F7-4FE8-8CBA-1C44C768DCB2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costo operativo (2)" sheetId="1" r:id="rId1"/>
  </sheets>
  <calcPr calcId="191029"/>
</workbook>
</file>

<file path=xl/calcChain.xml><?xml version="1.0" encoding="utf-8"?>
<calcChain xmlns="http://schemas.openxmlformats.org/spreadsheetml/2006/main">
  <c r="H20" i="1" l="1"/>
  <c r="H40" i="1"/>
  <c r="H30" i="1"/>
  <c r="J11" i="1"/>
  <c r="J12" i="1" s="1"/>
  <c r="I11" i="1"/>
  <c r="I12" i="1" s="1"/>
  <c r="H11" i="1"/>
  <c r="H12" i="1" s="1"/>
  <c r="G11" i="1"/>
  <c r="F11" i="1"/>
  <c r="G10" i="1"/>
  <c r="F10" i="1"/>
  <c r="J6" i="1"/>
  <c r="I6" i="1"/>
  <c r="H6" i="1"/>
  <c r="G6" i="1"/>
  <c r="F6" i="1"/>
  <c r="O5" i="1"/>
  <c r="J5" i="1"/>
  <c r="I5" i="1"/>
  <c r="H5" i="1"/>
  <c r="G5" i="1"/>
  <c r="F5" i="1"/>
  <c r="I7" i="1" l="1"/>
  <c r="F7" i="1"/>
  <c r="J7" i="1"/>
  <c r="G12" i="1"/>
  <c r="H7" i="1"/>
  <c r="G7" i="1"/>
  <c r="F12" i="1"/>
  <c r="H42" i="1" l="1"/>
  <c r="H32" i="1"/>
  <c r="H2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WINDOWSXP</author>
  </authors>
  <commentList>
    <comment ref="C17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UAA: tiene 11% a 2014.</t>
        </r>
      </text>
    </comment>
  </commentList>
</comments>
</file>

<file path=xl/sharedStrings.xml><?xml version="1.0" encoding="utf-8"?>
<sst xmlns="http://schemas.openxmlformats.org/spreadsheetml/2006/main" count="99" uniqueCount="47">
  <si>
    <t>Datos</t>
  </si>
  <si>
    <t>Tractor</t>
  </si>
  <si>
    <t>Potencia (HP)</t>
  </si>
  <si>
    <t>$/lt</t>
  </si>
  <si>
    <t>dólar</t>
  </si>
  <si>
    <t>VN</t>
  </si>
  <si>
    <t>Costos Fijos $/hs</t>
  </si>
  <si>
    <t>Tractor 120 HP</t>
  </si>
  <si>
    <t>Tractor 70 HP</t>
  </si>
  <si>
    <t>Sembradora</t>
  </si>
  <si>
    <t>Pulverizadora</t>
  </si>
  <si>
    <t>Desmalezadora</t>
  </si>
  <si>
    <t>dólar 2014</t>
  </si>
  <si>
    <t>VR (25%)</t>
  </si>
  <si>
    <t>Amortización</t>
  </si>
  <si>
    <t>dólar 2012</t>
  </si>
  <si>
    <t>VU (años)</t>
  </si>
  <si>
    <t>Intereses</t>
  </si>
  <si>
    <t xml:space="preserve">http://www.lanacion.com.ar/1487895-ypf-y-shell-subieron-los-precios-de-los-combustibles </t>
  </si>
  <si>
    <t>VU (horas/año)</t>
  </si>
  <si>
    <t>Total CF $/hs</t>
  </si>
  <si>
    <t>esta página dice $5,489 en Julio de 2012</t>
  </si>
  <si>
    <t>Interes anual (%)</t>
  </si>
  <si>
    <t>Consumo combustible lt/hs/HP</t>
  </si>
  <si>
    <t>Costos Variables $/hs</t>
  </si>
  <si>
    <t>Tractorista por hora. Oct 2012</t>
  </si>
  <si>
    <t>Costo combustible $/lt</t>
  </si>
  <si>
    <t>Combustible</t>
  </si>
  <si>
    <t xml:space="preserve">http://infoleg.mecon.gov.ar/infolegInternet/anexos/205000-209999/208938/norma.htm </t>
  </si>
  <si>
    <t>Costo manten. (lubr, resp y rep) $/ha VN</t>
  </si>
  <si>
    <t>Costo de mantenimiento (lubr, resp y rep)</t>
  </si>
  <si>
    <t xml:space="preserve">Sembradora </t>
  </si>
  <si>
    <t>AL (mts)</t>
  </si>
  <si>
    <t>cant de hileras*distancia entre hileras</t>
  </si>
  <si>
    <t>ALE (%)</t>
  </si>
  <si>
    <t>VA (km/hs)</t>
  </si>
  <si>
    <t>TE</t>
  </si>
  <si>
    <t xml:space="preserve">Coeficiente de conversión </t>
  </si>
  <si>
    <t>Capacidad de trabajo $/ha/hs</t>
  </si>
  <si>
    <t>Costo Operativo ($/ha)</t>
  </si>
  <si>
    <t>Pulverizadora de arrastre</t>
  </si>
  <si>
    <t>cant de picos*distancia entre picos</t>
  </si>
  <si>
    <t>Capacidad de trab</t>
  </si>
  <si>
    <t>VR (10%)</t>
  </si>
  <si>
    <t xml:space="preserve">costo MO </t>
  </si>
  <si>
    <t>$/hs</t>
  </si>
  <si>
    <t>Tractor 140 HP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</si>
</sst>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&quot;$&quot;\ * #,##0.00_ ;_ &quot;$&quot;\ * \-#,##0.00_ ;_ &quot;$&quot;\ * &quot;-&quot;??_ ;_ @_ "/>
    <numFmt numFmtId="165" formatCode="_ [$€-2]\ * #,##0.00_ ;_ [$€-2]\ * \-#,##0.00_ ;_ [$€-2]\ * &quot;-&quot;??_ 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0"/>
      <name val="Courier"/>
      <family val="3"/>
    </font>
    <font>
      <b/>
      <sz val="12"/>
      <name val="Times New Roman"/>
      <family val="1"/>
    </font>
    <font>
      <u/>
      <sz val="8.8000000000000007"/>
      <color theme="10"/>
      <name val="Calibri"/>
      <family val="2"/>
    </font>
    <font>
      <b/>
      <sz val="12"/>
      <name val="Courier"/>
      <family val="3"/>
    </font>
    <font>
      <sz val="10"/>
      <color rgb="FFFF0000"/>
      <name val="Arial"/>
      <family val="2"/>
    </font>
    <font>
      <b/>
      <sz val="8"/>
      <color indexed="81"/>
      <name val="Tahoma"/>
      <family val="2"/>
    </font>
    <font>
      <sz val="10"/>
      <name val="BernhardMod BT"/>
    </font>
    <font>
      <sz val="12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gradientFill degree="90">
        <stop position="0">
          <color theme="1" tint="0.34900967436750391"/>
        </stop>
        <stop position="1">
          <color theme="3"/>
        </stop>
      </gradientFill>
    </fill>
    <fill>
      <patternFill patternType="solid">
        <fgColor theme="0" tint="-4.9989318521683403E-2"/>
        <bgColor indexed="64"/>
      </patternFill>
    </fill>
    <fill>
      <patternFill patternType="solid">
        <fgColor theme="5" tint="0.59999389629810485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2">
    <xf numFmtId="0" fontId="0" fillId="0" borderId="0"/>
    <xf numFmtId="0" fontId="1" fillId="0" borderId="0"/>
    <xf numFmtId="0" fontId="4" fillId="0" borderId="0" applyNumberFormat="0" applyFill="0" applyBorder="0" applyAlignment="0" applyProtection="0">
      <alignment vertical="top"/>
      <protection locked="0"/>
    </xf>
    <xf numFmtId="165" fontId="8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" fillId="0" borderId="0"/>
  </cellStyleXfs>
  <cellXfs count="53">
    <xf numFmtId="0" fontId="0" fillId="0" borderId="0" xfId="0"/>
    <xf numFmtId="0" fontId="1" fillId="0" borderId="0" xfId="1"/>
    <xf numFmtId="164" fontId="1" fillId="0" borderId="0" xfId="1" applyNumberFormat="1"/>
    <xf numFmtId="0" fontId="2" fillId="3" borderId="4" xfId="0" applyFont="1" applyFill="1" applyBorder="1" applyAlignment="1" applyProtection="1">
      <alignment horizontal="left"/>
      <protection locked="0"/>
    </xf>
    <xf numFmtId="0" fontId="3" fillId="4" borderId="5" xfId="0" applyFont="1" applyFill="1" applyBorder="1" applyAlignment="1" applyProtection="1">
      <alignment horizontal="left"/>
      <protection locked="0"/>
    </xf>
    <xf numFmtId="0" fontId="2" fillId="2" borderId="4" xfId="0" applyFont="1" applyFill="1" applyBorder="1" applyAlignment="1" applyProtection="1">
      <alignment horizontal="right"/>
    </xf>
    <xf numFmtId="0" fontId="1" fillId="0" borderId="6" xfId="1" applyBorder="1"/>
    <xf numFmtId="0" fontId="1" fillId="0" borderId="7" xfId="1" applyFont="1" applyBorder="1"/>
    <xf numFmtId="0" fontId="1" fillId="0" borderId="8" xfId="1" applyFont="1" applyBorder="1"/>
    <xf numFmtId="164" fontId="2" fillId="2" borderId="4" xfId="0" applyNumberFormat="1" applyFont="1" applyFill="1" applyBorder="1" applyAlignment="1" applyProtection="1">
      <alignment horizontal="right"/>
    </xf>
    <xf numFmtId="0" fontId="2" fillId="2" borderId="4" xfId="0" applyFont="1" applyFill="1" applyBorder="1" applyAlignment="1" applyProtection="1"/>
    <xf numFmtId="0" fontId="2" fillId="3" borderId="1" xfId="0" applyFont="1" applyFill="1" applyBorder="1" applyAlignment="1" applyProtection="1">
      <alignment horizontal="center"/>
      <protection locked="0"/>
    </xf>
    <xf numFmtId="0" fontId="2" fillId="3" borderId="9" xfId="0" applyFont="1" applyFill="1" applyBorder="1" applyAlignment="1" applyProtection="1">
      <alignment horizontal="center"/>
      <protection locked="0"/>
    </xf>
    <xf numFmtId="0" fontId="2" fillId="3" borderId="10" xfId="0" applyFont="1" applyFill="1" applyBorder="1" applyAlignment="1" applyProtection="1">
      <alignment horizontal="center"/>
      <protection locked="0"/>
    </xf>
    <xf numFmtId="0" fontId="1" fillId="0" borderId="11" xfId="1" applyFont="1" applyBorder="1"/>
    <xf numFmtId="0" fontId="1" fillId="0" borderId="0" xfId="1" applyBorder="1"/>
    <xf numFmtId="0" fontId="1" fillId="0" borderId="12" xfId="1" applyBorder="1"/>
    <xf numFmtId="0" fontId="3" fillId="4" borderId="5" xfId="0" applyFont="1" applyFill="1" applyBorder="1" applyAlignment="1" applyProtection="1">
      <alignment horizontal="center"/>
      <protection locked="0"/>
    </xf>
    <xf numFmtId="2" fontId="2" fillId="2" borderId="4" xfId="0" applyNumberFormat="1" applyFont="1" applyFill="1" applyBorder="1" applyAlignment="1" applyProtection="1">
      <alignment horizontal="center"/>
    </xf>
    <xf numFmtId="0" fontId="1" fillId="0" borderId="13" xfId="1" applyFont="1" applyBorder="1"/>
    <xf numFmtId="2" fontId="1" fillId="5" borderId="14" xfId="1" applyNumberFormat="1" applyFill="1" applyBorder="1"/>
    <xf numFmtId="0" fontId="1" fillId="0" borderId="15" xfId="1" applyBorder="1"/>
    <xf numFmtId="0" fontId="4" fillId="0" borderId="0" xfId="2" applyAlignment="1" applyProtection="1"/>
    <xf numFmtId="0" fontId="2" fillId="3" borderId="5" xfId="0" applyFont="1" applyFill="1" applyBorder="1" applyAlignment="1" applyProtection="1">
      <protection locked="0"/>
    </xf>
    <xf numFmtId="2" fontId="2" fillId="3" borderId="5" xfId="0" applyNumberFormat="1" applyFont="1" applyFill="1" applyBorder="1" applyAlignment="1" applyProtection="1">
      <alignment horizontal="center"/>
      <protection locked="0"/>
    </xf>
    <xf numFmtId="2" fontId="2" fillId="3" borderId="4" xfId="0" applyNumberFormat="1" applyFont="1" applyFill="1" applyBorder="1" applyAlignment="1" applyProtection="1">
      <alignment horizontal="center"/>
      <protection locked="0"/>
    </xf>
    <xf numFmtId="0" fontId="5" fillId="5" borderId="4" xfId="0" applyFont="1" applyFill="1" applyBorder="1" applyAlignment="1" applyProtection="1">
      <alignment horizontal="right"/>
    </xf>
    <xf numFmtId="2" fontId="2" fillId="2" borderId="4" xfId="0" applyNumberFormat="1" applyFont="1" applyFill="1" applyBorder="1" applyAlignment="1" applyProtection="1">
      <alignment horizontal="right"/>
    </xf>
    <xf numFmtId="0" fontId="3" fillId="4" borderId="10" xfId="0" applyFont="1" applyFill="1" applyBorder="1" applyAlignment="1" applyProtection="1">
      <alignment horizontal="center" vertical="center"/>
      <protection locked="0"/>
    </xf>
    <xf numFmtId="2" fontId="2" fillId="2" borderId="10" xfId="0" applyNumberFormat="1" applyFont="1" applyFill="1" applyBorder="1" applyAlignment="1" applyProtection="1">
      <alignment horizontal="center" vertical="center"/>
    </xf>
    <xf numFmtId="0" fontId="2" fillId="3" borderId="4" xfId="0" applyFont="1" applyFill="1" applyBorder="1" applyAlignment="1" applyProtection="1">
      <protection locked="0"/>
    </xf>
    <xf numFmtId="0" fontId="2" fillId="3" borderId="4" xfId="0" applyFont="1" applyFill="1" applyBorder="1" applyAlignment="1" applyProtection="1">
      <alignment horizontal="center"/>
      <protection locked="0"/>
    </xf>
    <xf numFmtId="2" fontId="2" fillId="2" borderId="17" xfId="0" applyNumberFormat="1" applyFont="1" applyFill="1" applyBorder="1" applyAlignment="1" applyProtection="1">
      <alignment horizontal="center"/>
    </xf>
    <xf numFmtId="0" fontId="3" fillId="4" borderId="1" xfId="0" applyFont="1" applyFill="1" applyBorder="1" applyAlignment="1" applyProtection="1">
      <alignment horizontal="left"/>
      <protection locked="0"/>
    </xf>
    <xf numFmtId="0" fontId="3" fillId="4" borderId="3" xfId="0" applyFont="1" applyFill="1" applyBorder="1" applyAlignment="1" applyProtection="1">
      <alignment horizontal="left"/>
      <protection locked="0"/>
    </xf>
    <xf numFmtId="0" fontId="1" fillId="0" borderId="0" xfId="1" applyFont="1"/>
    <xf numFmtId="0" fontId="6" fillId="0" borderId="0" xfId="1" applyFont="1"/>
    <xf numFmtId="0" fontId="1" fillId="0" borderId="0" xfId="1" applyFill="1"/>
    <xf numFmtId="164" fontId="1" fillId="0" borderId="0" xfId="1" applyNumberFormat="1" applyFill="1"/>
    <xf numFmtId="164" fontId="6" fillId="0" borderId="0" xfId="1" applyNumberFormat="1" applyFont="1" applyFill="1"/>
    <xf numFmtId="164" fontId="6" fillId="0" borderId="0" xfId="1" applyNumberFormat="1" applyFont="1"/>
    <xf numFmtId="0" fontId="1" fillId="0" borderId="0" xfId="1" applyFont="1" applyFill="1" applyBorder="1"/>
    <xf numFmtId="0" fontId="3" fillId="4" borderId="1" xfId="0" applyFont="1" applyFill="1" applyBorder="1" applyAlignment="1" applyProtection="1">
      <alignment horizontal="left"/>
      <protection locked="0"/>
    </xf>
    <xf numFmtId="0" fontId="3" fillId="4" borderId="3" xfId="0" applyFont="1" applyFill="1" applyBorder="1" applyAlignment="1" applyProtection="1">
      <alignment horizontal="left"/>
      <protection locked="0"/>
    </xf>
    <xf numFmtId="0" fontId="2" fillId="2" borderId="1" xfId="0" applyFont="1" applyFill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center"/>
    </xf>
    <xf numFmtId="0" fontId="2" fillId="2" borderId="3" xfId="0" applyFont="1" applyFill="1" applyBorder="1" applyAlignment="1" applyProtection="1">
      <alignment horizontal="center"/>
    </xf>
    <xf numFmtId="0" fontId="2" fillId="3" borderId="1" xfId="0" applyFont="1" applyFill="1" applyBorder="1" applyAlignment="1" applyProtection="1">
      <alignment horizontal="center"/>
      <protection locked="0"/>
    </xf>
    <xf numFmtId="0" fontId="2" fillId="3" borderId="3" xfId="0" applyFont="1" applyFill="1" applyBorder="1" applyAlignment="1" applyProtection="1">
      <alignment horizontal="center"/>
      <protection locked="0"/>
    </xf>
    <xf numFmtId="0" fontId="3" fillId="4" borderId="5" xfId="0" applyFont="1" applyFill="1" applyBorder="1" applyAlignment="1" applyProtection="1">
      <alignment horizontal="left"/>
      <protection locked="0"/>
    </xf>
    <xf numFmtId="0" fontId="3" fillId="4" borderId="16" xfId="0" applyFont="1" applyFill="1" applyBorder="1" applyAlignment="1" applyProtection="1">
      <alignment horizontal="left"/>
      <protection locked="0"/>
    </xf>
    <xf numFmtId="0" fontId="2" fillId="3" borderId="1" xfId="0" applyFont="1" applyFill="1" applyBorder="1" applyAlignment="1" applyProtection="1">
      <alignment horizontal="left"/>
      <protection locked="0"/>
    </xf>
    <xf numFmtId="0" fontId="2" fillId="3" borderId="3" xfId="0" applyFont="1" applyFill="1" applyBorder="1" applyAlignment="1" applyProtection="1">
      <alignment horizontal="left"/>
      <protection locked="0"/>
    </xf>
  </cellXfs>
  <cellStyles count="12">
    <cellStyle name="Euro" xfId="3" xr:uid="{00000000-0005-0000-0000-000000000000}"/>
    <cellStyle name="F2" xfId="4" xr:uid="{00000000-0005-0000-0000-000001000000}"/>
    <cellStyle name="F3" xfId="5" xr:uid="{00000000-0005-0000-0000-000002000000}"/>
    <cellStyle name="F4" xfId="6" xr:uid="{00000000-0005-0000-0000-000003000000}"/>
    <cellStyle name="F5" xfId="7" xr:uid="{00000000-0005-0000-0000-000004000000}"/>
    <cellStyle name="F6" xfId="8" xr:uid="{00000000-0005-0000-0000-000005000000}"/>
    <cellStyle name="F7" xfId="9" xr:uid="{00000000-0005-0000-0000-000006000000}"/>
    <cellStyle name="F8" xfId="10" xr:uid="{00000000-0005-0000-0000-000007000000}"/>
    <cellStyle name="Hipervínculo" xfId="2" builtinId="8"/>
    <cellStyle name="Normal" xfId="0" builtinId="0"/>
    <cellStyle name="Normal 2" xfId="11" xr:uid="{00000000-0005-0000-0000-00000A000000}"/>
    <cellStyle name="Normal 3" xfId="1" xr:uid="{00000000-0005-0000-0000-00000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35718</xdr:colOff>
      <xdr:row>10</xdr:row>
      <xdr:rowOff>95250</xdr:rowOff>
    </xdr:from>
    <xdr:to>
      <xdr:col>24</xdr:col>
      <xdr:colOff>714375</xdr:colOff>
      <xdr:row>28</xdr:row>
      <xdr:rowOff>11906</xdr:rowOff>
    </xdr:to>
    <xdr:pic>
      <xdr:nvPicPr>
        <xdr:cNvPr id="2" name="Picture 7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1353" t="27492" r="11377" b="21543"/>
        <a:stretch>
          <a:fillRect/>
        </a:stretch>
      </xdr:blipFill>
      <xdr:spPr bwMode="auto">
        <a:xfrm>
          <a:off x="20895468" y="2152650"/>
          <a:ext cx="7536656" cy="368855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22</xdr:col>
      <xdr:colOff>571499</xdr:colOff>
      <xdr:row>24</xdr:row>
      <xdr:rowOff>71439</xdr:rowOff>
    </xdr:from>
    <xdr:to>
      <xdr:col>23</xdr:col>
      <xdr:colOff>464343</xdr:colOff>
      <xdr:row>26</xdr:row>
      <xdr:rowOff>11907</xdr:rowOff>
    </xdr:to>
    <xdr:sp macro="" textlink="">
      <xdr:nvSpPr>
        <xdr:cNvPr id="3" name="2 Elipse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26765249" y="5062539"/>
          <a:ext cx="654844" cy="359568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infoleg.mecon.gov.ar/infolegInternet/anexos/205000-209999/208938/norma.htm" TargetMode="External"/><Relationship Id="rId1" Type="http://schemas.openxmlformats.org/officeDocument/2006/relationships/hyperlink" Target="http://www.lanacion.com.ar/1487895-ypf-y-shell-subieron-los-precios-de-los-combustibles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69"/>
  <sheetViews>
    <sheetView tabSelected="1" zoomScale="84" zoomScaleNormal="84" workbookViewId="0">
      <selection activeCell="F5" sqref="F5"/>
    </sheetView>
  </sheetViews>
  <sheetFormatPr baseColWidth="10" defaultRowHeight="12.75"/>
  <cols>
    <col min="1" max="1" width="22.85546875" style="1" customWidth="1"/>
    <col min="2" max="2" width="40.7109375" style="1" customWidth="1"/>
    <col min="3" max="3" width="26.7109375" style="1" customWidth="1"/>
    <col min="4" max="4" width="5.140625" style="1" customWidth="1"/>
    <col min="5" max="5" width="43" style="1" customWidth="1"/>
    <col min="6" max="10" width="23.42578125" style="1" customWidth="1"/>
    <col min="11" max="16384" width="11.42578125" style="1"/>
  </cols>
  <sheetData>
    <row r="1" spans="1:18" ht="13.5" thickBot="1">
      <c r="B1" s="2"/>
    </row>
    <row r="2" spans="1:18" ht="16.5" customHeight="1" thickBot="1">
      <c r="A2" s="44" t="s">
        <v>0</v>
      </c>
      <c r="B2" s="45"/>
      <c r="C2" s="46"/>
    </row>
    <row r="3" spans="1:18" ht="16.5" thickBot="1">
      <c r="A3" s="3" t="s">
        <v>1</v>
      </c>
      <c r="B3" s="4" t="s">
        <v>2</v>
      </c>
      <c r="C3" s="5">
        <v>140</v>
      </c>
      <c r="P3" s="6"/>
      <c r="Q3" s="7" t="s">
        <v>3</v>
      </c>
      <c r="R3" s="8" t="s">
        <v>4</v>
      </c>
    </row>
    <row r="4" spans="1:18" ht="16.5" thickBot="1">
      <c r="B4" s="4" t="s">
        <v>5</v>
      </c>
      <c r="C4" s="9">
        <v>8000000</v>
      </c>
      <c r="E4" s="10" t="s">
        <v>6</v>
      </c>
      <c r="F4" s="11" t="s">
        <v>46</v>
      </c>
      <c r="G4" s="11" t="s">
        <v>8</v>
      </c>
      <c r="H4" s="12" t="s">
        <v>9</v>
      </c>
      <c r="I4" s="12" t="s">
        <v>10</v>
      </c>
      <c r="J4" s="13" t="s">
        <v>11</v>
      </c>
      <c r="P4" s="14" t="s">
        <v>12</v>
      </c>
      <c r="Q4" s="15">
        <v>14</v>
      </c>
      <c r="R4" s="16">
        <v>12</v>
      </c>
    </row>
    <row r="5" spans="1:18" ht="16.5" thickBot="1">
      <c r="B5" s="4" t="s">
        <v>13</v>
      </c>
      <c r="C5" s="5">
        <v>0.25</v>
      </c>
      <c r="E5" s="17" t="s">
        <v>14</v>
      </c>
      <c r="F5" s="18">
        <f>+((C4-(C4*C5))/C6)/C7</f>
        <v>500</v>
      </c>
      <c r="G5" s="18">
        <f>+((C13-(C13*C14))/C15)/C16</f>
        <v>0</v>
      </c>
      <c r="H5" s="18">
        <f>+((C21-(C21*C22))/C23)/C24</f>
        <v>750</v>
      </c>
      <c r="I5" s="18">
        <f>+((C27-(C27*C28))/C29)/C30</f>
        <v>0</v>
      </c>
      <c r="J5" s="18">
        <f>+((C33-(C33*C34))/C35)/C36</f>
        <v>0</v>
      </c>
      <c r="N5" s="19" t="s">
        <v>15</v>
      </c>
      <c r="O5" s="20">
        <f>+P5*Q4/R4</f>
        <v>5.833333333333333</v>
      </c>
      <c r="P5" s="21">
        <v>5</v>
      </c>
    </row>
    <row r="6" spans="1:18" ht="16.5" thickBot="1">
      <c r="B6" s="4" t="s">
        <v>16</v>
      </c>
      <c r="C6" s="5">
        <v>15</v>
      </c>
      <c r="E6" s="17" t="s">
        <v>17</v>
      </c>
      <c r="F6" s="18">
        <f>+((((C4+(C4*C5))/2)*C8)/C7)</f>
        <v>406.25</v>
      </c>
      <c r="G6" s="18">
        <f>+(((C13+(C13*C14))/2)*C17)/C16</f>
        <v>0</v>
      </c>
      <c r="H6" s="18">
        <f>+(((C21+(C21*C22))/2)*C25)/C24</f>
        <v>609.375</v>
      </c>
      <c r="I6" s="18">
        <f>+(((C27+(C27*C28))/2)*C31)/C30</f>
        <v>0</v>
      </c>
      <c r="J6" s="18">
        <f>+(((C33+(C33*C34))/2)*C37)/C36</f>
        <v>0</v>
      </c>
      <c r="N6" s="22" t="s">
        <v>18</v>
      </c>
    </row>
    <row r="7" spans="1:18" ht="16.5" thickBot="1">
      <c r="B7" s="4" t="s">
        <v>19</v>
      </c>
      <c r="C7" s="5">
        <v>800</v>
      </c>
      <c r="E7" s="23" t="s">
        <v>20</v>
      </c>
      <c r="F7" s="24">
        <f>SUM(F5:F6)</f>
        <v>906.25</v>
      </c>
      <c r="G7" s="25">
        <f>SUM(G5:G6)</f>
        <v>0</v>
      </c>
      <c r="H7" s="25">
        <f>SUM(H5:H6)</f>
        <v>1359.375</v>
      </c>
      <c r="I7" s="25">
        <f>SUM(I5:I6)</f>
        <v>0</v>
      </c>
      <c r="J7" s="25">
        <f>SUM(J5:J6)</f>
        <v>0</v>
      </c>
      <c r="N7" s="1" t="s">
        <v>21</v>
      </c>
    </row>
    <row r="8" spans="1:18" ht="16.5" thickBot="1">
      <c r="B8" s="4" t="s">
        <v>22</v>
      </c>
      <c r="C8" s="26">
        <v>6.5000000000000002E-2</v>
      </c>
    </row>
    <row r="9" spans="1:18" ht="16.5" thickBot="1">
      <c r="B9" s="4" t="s">
        <v>23</v>
      </c>
      <c r="C9" s="5">
        <v>0.16</v>
      </c>
      <c r="E9" s="10" t="s">
        <v>24</v>
      </c>
      <c r="F9" s="11" t="s">
        <v>7</v>
      </c>
      <c r="G9" s="11" t="s">
        <v>8</v>
      </c>
      <c r="H9" s="12" t="s">
        <v>9</v>
      </c>
      <c r="I9" s="12" t="s">
        <v>10</v>
      </c>
      <c r="J9" s="13" t="s">
        <v>11</v>
      </c>
      <c r="P9" s="1" t="s">
        <v>25</v>
      </c>
    </row>
    <row r="10" spans="1:18" ht="16.5" thickBot="1">
      <c r="B10" s="4" t="s">
        <v>26</v>
      </c>
      <c r="C10" s="27">
        <v>95</v>
      </c>
      <c r="E10" s="17" t="s">
        <v>27</v>
      </c>
      <c r="F10" s="18">
        <f>+C3*C9*C10</f>
        <v>2128</v>
      </c>
      <c r="G10" s="18">
        <f>+C18*C12*C19</f>
        <v>0</v>
      </c>
      <c r="H10" s="18"/>
      <c r="I10" s="18"/>
      <c r="J10" s="18"/>
      <c r="P10" s="22" t="s">
        <v>28</v>
      </c>
    </row>
    <row r="11" spans="1:18" ht="16.5" thickBot="1">
      <c r="B11" s="4" t="s">
        <v>29</v>
      </c>
      <c r="C11" s="5">
        <v>6.9999999999999994E-5</v>
      </c>
      <c r="E11" s="28" t="s">
        <v>30</v>
      </c>
      <c r="F11" s="18">
        <f>+C4*C11</f>
        <v>560</v>
      </c>
      <c r="G11" s="29">
        <f>+C20*C13</f>
        <v>0</v>
      </c>
      <c r="H11" s="29">
        <f>+C21*C26</f>
        <v>1500</v>
      </c>
      <c r="I11" s="18">
        <f>+C27*C32</f>
        <v>0</v>
      </c>
      <c r="J11" s="18">
        <f>+C33*C38</f>
        <v>0</v>
      </c>
    </row>
    <row r="12" spans="1:18" ht="16.5" thickBot="1">
      <c r="A12" s="3" t="s">
        <v>1</v>
      </c>
      <c r="B12" s="4" t="s">
        <v>2</v>
      </c>
      <c r="C12" s="5"/>
      <c r="E12" s="30" t="s">
        <v>20</v>
      </c>
      <c r="F12" s="24">
        <f>SUM(F10:F11)</f>
        <v>2688</v>
      </c>
      <c r="G12" s="25">
        <f>SUM(G10:G11)</f>
        <v>0</v>
      </c>
      <c r="H12" s="25">
        <f>SUM(H10:H11)</f>
        <v>1500</v>
      </c>
      <c r="I12" s="25">
        <f>SUM(I10:I11)</f>
        <v>0</v>
      </c>
      <c r="J12" s="25">
        <f>SUM(J10:J11)</f>
        <v>0</v>
      </c>
    </row>
    <row r="13" spans="1:18" ht="16.5" thickBot="1">
      <c r="B13" s="4" t="s">
        <v>5</v>
      </c>
      <c r="C13" s="9"/>
    </row>
    <row r="14" spans="1:18" ht="16.5" thickBot="1">
      <c r="B14" s="4" t="s">
        <v>13</v>
      </c>
      <c r="C14" s="5">
        <v>0.25</v>
      </c>
      <c r="F14" s="47" t="s">
        <v>31</v>
      </c>
      <c r="G14" s="48"/>
      <c r="H14" s="31" t="s">
        <v>0</v>
      </c>
    </row>
    <row r="15" spans="1:18" ht="16.5" thickBot="1">
      <c r="B15" s="4" t="s">
        <v>16</v>
      </c>
      <c r="C15" s="5">
        <v>15</v>
      </c>
      <c r="F15" s="49" t="s">
        <v>32</v>
      </c>
      <c r="G15" s="50"/>
      <c r="H15" s="32">
        <v>7.28</v>
      </c>
      <c r="I15" s="1" t="s">
        <v>33</v>
      </c>
    </row>
    <row r="16" spans="1:18" ht="16.5" customHeight="1" thickBot="1">
      <c r="B16" s="4" t="s">
        <v>19</v>
      </c>
      <c r="C16" s="5">
        <v>1500</v>
      </c>
      <c r="F16" s="42" t="s">
        <v>34</v>
      </c>
      <c r="G16" s="43"/>
      <c r="H16" s="18">
        <v>1</v>
      </c>
    </row>
    <row r="17" spans="1:9" ht="16.5" thickBot="1">
      <c r="B17" s="4" t="s">
        <v>22</v>
      </c>
      <c r="C17" s="26">
        <v>6.5000000000000002E-2</v>
      </c>
      <c r="F17" s="42" t="s">
        <v>35</v>
      </c>
      <c r="G17" s="43"/>
      <c r="H17" s="18">
        <v>7</v>
      </c>
    </row>
    <row r="18" spans="1:9" ht="16.5" thickBot="1">
      <c r="B18" s="4" t="s">
        <v>23</v>
      </c>
      <c r="C18" s="5">
        <v>0.16</v>
      </c>
      <c r="F18" s="42" t="s">
        <v>36</v>
      </c>
      <c r="G18" s="43"/>
      <c r="H18" s="18">
        <v>0.7</v>
      </c>
    </row>
    <row r="19" spans="1:9" ht="16.5" thickBot="1">
      <c r="B19" s="4" t="s">
        <v>26</v>
      </c>
      <c r="C19" s="27">
        <v>5.83</v>
      </c>
      <c r="F19" s="33" t="s">
        <v>37</v>
      </c>
      <c r="G19" s="34"/>
      <c r="H19" s="18">
        <v>0.1</v>
      </c>
    </row>
    <row r="20" spans="1:9" ht="16.5" thickBot="1">
      <c r="B20" s="4" t="s">
        <v>29</v>
      </c>
      <c r="C20" s="5">
        <v>6.9999999999999994E-5</v>
      </c>
      <c r="F20" s="51" t="s">
        <v>38</v>
      </c>
      <c r="G20" s="52"/>
      <c r="H20" s="25">
        <f>+H18*H17*H16*H15*H19</f>
        <v>3.5671999999999997</v>
      </c>
      <c r="I20" s="35"/>
    </row>
    <row r="21" spans="1:9" ht="16.5" thickBot="1">
      <c r="A21" s="3" t="s">
        <v>9</v>
      </c>
      <c r="B21" s="4" t="s">
        <v>5</v>
      </c>
      <c r="C21" s="9">
        <v>3000000</v>
      </c>
    </row>
    <row r="22" spans="1:9" ht="16.5" thickBot="1">
      <c r="A22" s="36"/>
      <c r="B22" s="4" t="s">
        <v>13</v>
      </c>
      <c r="C22" s="5">
        <v>0.25</v>
      </c>
      <c r="F22" s="51" t="s">
        <v>39</v>
      </c>
      <c r="G22" s="52"/>
      <c r="H22" s="25">
        <f>+((F7+H7)+(F12+H12+C39))/H20</f>
        <v>1842.7968714958513</v>
      </c>
    </row>
    <row r="23" spans="1:9" ht="16.5" thickBot="1">
      <c r="B23" s="4" t="s">
        <v>16</v>
      </c>
      <c r="C23" s="5">
        <v>15</v>
      </c>
    </row>
    <row r="24" spans="1:9" ht="16.5" thickBot="1">
      <c r="B24" s="4" t="s">
        <v>19</v>
      </c>
      <c r="C24" s="5">
        <v>200</v>
      </c>
      <c r="F24" s="47" t="s">
        <v>40</v>
      </c>
      <c r="G24" s="48"/>
      <c r="H24" s="31" t="s">
        <v>0</v>
      </c>
    </row>
    <row r="25" spans="1:9" ht="16.5" thickBot="1">
      <c r="B25" s="4" t="s">
        <v>22</v>
      </c>
      <c r="C25" s="26">
        <v>6.5000000000000002E-2</v>
      </c>
      <c r="F25" s="49" t="s">
        <v>32</v>
      </c>
      <c r="G25" s="50"/>
      <c r="H25" s="32"/>
      <c r="I25" s="1" t="s">
        <v>41</v>
      </c>
    </row>
    <row r="26" spans="1:9" ht="16.5" thickBot="1">
      <c r="B26" s="4" t="s">
        <v>29</v>
      </c>
      <c r="C26" s="5">
        <v>5.0000000000000001E-4</v>
      </c>
      <c r="F26" s="42" t="s">
        <v>34</v>
      </c>
      <c r="G26" s="43"/>
      <c r="H26" s="18"/>
    </row>
    <row r="27" spans="1:9" ht="16.5" thickBot="1">
      <c r="A27" s="3" t="s">
        <v>10</v>
      </c>
      <c r="B27" s="4" t="s">
        <v>5</v>
      </c>
      <c r="C27" s="9"/>
      <c r="F27" s="42" t="s">
        <v>35</v>
      </c>
      <c r="G27" s="43"/>
      <c r="H27" s="18"/>
    </row>
    <row r="28" spans="1:9" ht="16.5" thickBot="1">
      <c r="A28" s="36"/>
      <c r="B28" s="4" t="s">
        <v>13</v>
      </c>
      <c r="C28" s="5">
        <v>0.25</v>
      </c>
      <c r="F28" s="42" t="s">
        <v>36</v>
      </c>
      <c r="G28" s="43"/>
      <c r="H28" s="18"/>
    </row>
    <row r="29" spans="1:9" ht="16.5" thickBot="1">
      <c r="B29" s="4" t="s">
        <v>16</v>
      </c>
      <c r="C29" s="5">
        <v>15</v>
      </c>
      <c r="F29" s="33" t="s">
        <v>37</v>
      </c>
      <c r="G29" s="34"/>
      <c r="H29" s="18">
        <v>0.1</v>
      </c>
    </row>
    <row r="30" spans="1:9" ht="16.5" thickBot="1">
      <c r="B30" s="4" t="s">
        <v>19</v>
      </c>
      <c r="C30" s="5">
        <v>500</v>
      </c>
      <c r="F30" s="51" t="s">
        <v>42</v>
      </c>
      <c r="G30" s="52"/>
      <c r="H30" s="25">
        <f>+H28*H27*H26*H25*H29</f>
        <v>0</v>
      </c>
    </row>
    <row r="31" spans="1:9" ht="16.5" thickBot="1">
      <c r="B31" s="4" t="s">
        <v>22</v>
      </c>
      <c r="C31" s="26">
        <v>6.5000000000000002E-2</v>
      </c>
    </row>
    <row r="32" spans="1:9" ht="16.5" thickBot="1">
      <c r="B32" s="4" t="s">
        <v>29</v>
      </c>
      <c r="C32" s="5">
        <v>2.9999999999999997E-4</v>
      </c>
      <c r="F32" s="51" t="s">
        <v>39</v>
      </c>
      <c r="G32" s="52"/>
      <c r="H32" s="25" t="e">
        <f>+((G7+I7)+(G12+I12+C39))/H30</f>
        <v>#DIV/0!</v>
      </c>
    </row>
    <row r="33" spans="1:8" ht="16.5" customHeight="1" thickBot="1">
      <c r="A33" s="3" t="s">
        <v>11</v>
      </c>
      <c r="B33" s="4" t="s">
        <v>5</v>
      </c>
      <c r="C33" s="9"/>
    </row>
    <row r="34" spans="1:8" ht="16.5" thickBot="1">
      <c r="A34" s="36"/>
      <c r="B34" s="4" t="s">
        <v>43</v>
      </c>
      <c r="C34" s="5">
        <v>0.1</v>
      </c>
      <c r="F34" s="47" t="s">
        <v>11</v>
      </c>
      <c r="G34" s="48"/>
      <c r="H34" s="31" t="s">
        <v>0</v>
      </c>
    </row>
    <row r="35" spans="1:8" ht="16.5" thickBot="1">
      <c r="B35" s="4" t="s">
        <v>16</v>
      </c>
      <c r="C35" s="5">
        <v>10</v>
      </c>
      <c r="F35" s="49" t="s">
        <v>32</v>
      </c>
      <c r="G35" s="50"/>
      <c r="H35" s="32">
        <v>2.4</v>
      </c>
    </row>
    <row r="36" spans="1:8" ht="16.5" thickBot="1">
      <c r="B36" s="4" t="s">
        <v>19</v>
      </c>
      <c r="C36" s="5">
        <v>300</v>
      </c>
      <c r="F36" s="42" t="s">
        <v>34</v>
      </c>
      <c r="G36" s="43"/>
      <c r="H36" s="18">
        <v>0.95</v>
      </c>
    </row>
    <row r="37" spans="1:8" ht="16.5" thickBot="1">
      <c r="B37" s="4" t="s">
        <v>22</v>
      </c>
      <c r="C37" s="26">
        <v>6.5000000000000002E-2</v>
      </c>
      <c r="F37" s="42" t="s">
        <v>35</v>
      </c>
      <c r="G37" s="43"/>
      <c r="H37" s="18">
        <v>8</v>
      </c>
    </row>
    <row r="38" spans="1:8" ht="16.5" thickBot="1">
      <c r="B38" s="4" t="s">
        <v>29</v>
      </c>
      <c r="C38" s="5">
        <v>2.9999999999999997E-4</v>
      </c>
      <c r="F38" s="42" t="s">
        <v>36</v>
      </c>
      <c r="G38" s="43"/>
      <c r="H38" s="18">
        <v>0.9</v>
      </c>
    </row>
    <row r="39" spans="1:8" ht="16.5" thickBot="1">
      <c r="A39" s="3" t="s">
        <v>44</v>
      </c>
      <c r="B39" s="4" t="s">
        <v>45</v>
      </c>
      <c r="C39" s="5">
        <v>120</v>
      </c>
      <c r="F39" s="33" t="s">
        <v>37</v>
      </c>
      <c r="G39" s="34"/>
      <c r="H39" s="18">
        <v>0.1</v>
      </c>
    </row>
    <row r="40" spans="1:8" ht="15.75" thickBot="1">
      <c r="F40" s="51" t="s">
        <v>42</v>
      </c>
      <c r="G40" s="52"/>
      <c r="H40" s="25">
        <f>+H38*H37*H36*H35*H39</f>
        <v>1.6416000000000002</v>
      </c>
    </row>
    <row r="41" spans="1:8" ht="13.5" thickBot="1"/>
    <row r="42" spans="1:8" ht="15.75" thickBot="1">
      <c r="F42" s="51" t="s">
        <v>39</v>
      </c>
      <c r="G42" s="52"/>
      <c r="H42" s="25">
        <f>+((G7+J7)+(G12+J12+C39))/H40</f>
        <v>73.099415204678351</v>
      </c>
    </row>
    <row r="44" spans="1:8" ht="16.5" customHeight="1"/>
    <row r="45" spans="1:8" ht="16.5" customHeight="1">
      <c r="A45" s="37"/>
    </row>
    <row r="46" spans="1:8" ht="15">
      <c r="A46"/>
    </row>
    <row r="47" spans="1:8">
      <c r="A47" s="37"/>
    </row>
    <row r="48" spans="1:8">
      <c r="A48" s="37"/>
    </row>
    <row r="49" spans="1:1">
      <c r="A49" s="37"/>
    </row>
    <row r="50" spans="1:1">
      <c r="A50" s="38"/>
    </row>
    <row r="51" spans="1:1" ht="16.5" customHeight="1">
      <c r="A51" s="39"/>
    </row>
    <row r="52" spans="1:1">
      <c r="A52" s="38"/>
    </row>
    <row r="53" spans="1:1">
      <c r="A53" s="40"/>
    </row>
    <row r="57" spans="1:1" ht="13.5" customHeight="1"/>
    <row r="69" spans="1:1">
      <c r="A69" s="41"/>
    </row>
  </sheetData>
  <mergeCells count="22">
    <mergeCell ref="F37:G37"/>
    <mergeCell ref="F38:G38"/>
    <mergeCell ref="F40:G40"/>
    <mergeCell ref="F42:G42"/>
    <mergeCell ref="F28:G28"/>
    <mergeCell ref="F30:G30"/>
    <mergeCell ref="F32:G32"/>
    <mergeCell ref="F34:G34"/>
    <mergeCell ref="F35:G35"/>
    <mergeCell ref="F36:G36"/>
    <mergeCell ref="F27:G27"/>
    <mergeCell ref="A2:C2"/>
    <mergeCell ref="F14:G14"/>
    <mergeCell ref="F15:G15"/>
    <mergeCell ref="F16:G16"/>
    <mergeCell ref="F17:G17"/>
    <mergeCell ref="F18:G18"/>
    <mergeCell ref="F20:G20"/>
    <mergeCell ref="F22:G22"/>
    <mergeCell ref="F24:G24"/>
    <mergeCell ref="F25:G25"/>
    <mergeCell ref="F26:G26"/>
  </mergeCells>
  <hyperlinks>
    <hyperlink ref="N6" r:id="rId1" xr:uid="{00000000-0004-0000-0000-000000000000}"/>
    <hyperlink ref="P10" r:id="rId2" xr:uid="{00000000-0004-0000-0000-000001000000}"/>
  </hyperlinks>
  <pageMargins left="0.7" right="0.7" top="0.75" bottom="0.75" header="0.3" footer="0.3"/>
  <pageSetup orientation="portrait" r:id="rId3"/>
  <drawing r:id="rId4"/>
  <legacy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costo operativo (2)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Ricardo</cp:lastModifiedBy>
  <dcterms:created xsi:type="dcterms:W3CDTF">2014-09-23T12:00:32Z</dcterms:created>
  <dcterms:modified xsi:type="dcterms:W3CDTF">2021-04-16T23:01:48Z</dcterms:modified>
</cp:coreProperties>
</file>