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Ricardo\Documents\Maquinarias Agricolas\"/>
    </mc:Choice>
  </mc:AlternateContent>
  <xr:revisionPtr revIDLastSave="0" documentId="13_ncr:1_{0B96DF06-663A-4596-AE18-8BCC98FEC91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5" i="1"/>
  <c r="C46" i="1"/>
  <c r="C34" i="1"/>
  <c r="C42" i="1" s="1"/>
  <c r="G8" i="1" s="1"/>
  <c r="C31" i="1"/>
  <c r="G6" i="1" s="1"/>
  <c r="C30" i="1"/>
  <c r="G5" i="1" s="1"/>
  <c r="C29" i="1"/>
  <c r="G4" i="1" s="1"/>
  <c r="F16" i="1"/>
  <c r="C9" i="1"/>
  <c r="C16" i="1" s="1"/>
  <c r="F17" i="1"/>
  <c r="F15" i="1"/>
  <c r="C6" i="1"/>
  <c r="F6" i="1" s="1"/>
  <c r="C5" i="1"/>
  <c r="F5" i="1" s="1"/>
  <c r="C4" i="1"/>
  <c r="F4" i="1" s="1"/>
  <c r="G18" i="1" l="1"/>
  <c r="C41" i="1"/>
  <c r="G7" i="1" s="1"/>
  <c r="G9" i="1" s="1"/>
  <c r="C17" i="1"/>
  <c r="F8" i="1" s="1"/>
  <c r="F18" i="1"/>
  <c r="F7" i="1"/>
  <c r="F19" i="1" l="1"/>
  <c r="F20" i="1" s="1"/>
  <c r="F9" i="1"/>
  <c r="H46" i="1"/>
  <c r="F10" i="1" l="1"/>
  <c r="F30" i="1" s="1"/>
  <c r="F3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</author>
  </authors>
  <commentList>
    <comment ref="C1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Ricardo: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5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Ricardo:</t>
        </r>
        <r>
          <rPr>
            <sz val="9"/>
            <color indexed="81"/>
            <rFont val="Tahoma"/>
            <charset val="1"/>
          </rPr>
          <t xml:space="preserve">
Tabla de Maquinarias</t>
        </r>
      </text>
    </comment>
    <comment ref="C36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Ricardo: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0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Ricardo:</t>
        </r>
        <r>
          <rPr>
            <sz val="9"/>
            <color indexed="81"/>
            <rFont val="Tahoma"/>
            <charset val="1"/>
          </rPr>
          <t xml:space="preserve">
Tabla de Maquinarias</t>
        </r>
      </text>
    </comment>
  </commentList>
</comments>
</file>

<file path=xl/sharedStrings.xml><?xml version="1.0" encoding="utf-8"?>
<sst xmlns="http://schemas.openxmlformats.org/spreadsheetml/2006/main" count="68" uniqueCount="42">
  <si>
    <t>CALCULO DE JUSTIFICACION DE COMPRA DE MAQUINARIA</t>
  </si>
  <si>
    <t>Datos</t>
  </si>
  <si>
    <t>Potencia (HP)</t>
  </si>
  <si>
    <t>VR (25%)</t>
  </si>
  <si>
    <t>VU (años)</t>
  </si>
  <si>
    <t>Intereses</t>
  </si>
  <si>
    <t>VU (horas/año)</t>
  </si>
  <si>
    <t>Interes anual (%)</t>
  </si>
  <si>
    <t>Consumo combustible lt/hs/HP</t>
  </si>
  <si>
    <t>Costo combustible $/lt</t>
  </si>
  <si>
    <t>Combustible</t>
  </si>
  <si>
    <t>Costo manten. (lubr, resp y rep) $/ha VN</t>
  </si>
  <si>
    <t>Costo de mantenimiento (lubr, resp y rep)</t>
  </si>
  <si>
    <t>Impuestos</t>
  </si>
  <si>
    <t>Seguros</t>
  </si>
  <si>
    <t>Alojamiento</t>
  </si>
  <si>
    <t>Maquina 1</t>
  </si>
  <si>
    <t>VN ($)</t>
  </si>
  <si>
    <t>Amortización ($)</t>
  </si>
  <si>
    <t>Maquina 2</t>
  </si>
  <si>
    <t>Mano Obra</t>
  </si>
  <si>
    <t>Mano Obra ($/hs)</t>
  </si>
  <si>
    <t>Costo Servicio ($/ha)</t>
  </si>
  <si>
    <t>Costo Servicio ($/hora)</t>
  </si>
  <si>
    <t>Capacidad Trabajo Efectiva (ha/hora)</t>
  </si>
  <si>
    <t>Ancho Labor (m)</t>
  </si>
  <si>
    <t>Ancho Labor Efectivo (%)</t>
  </si>
  <si>
    <t>Velocidad de Avance</t>
  </si>
  <si>
    <t>Tiempo Efectivo</t>
  </si>
  <si>
    <t xml:space="preserve">Coeficiente Conversion </t>
  </si>
  <si>
    <t>En Ha/año.</t>
  </si>
  <si>
    <t>En Horas por año</t>
  </si>
  <si>
    <t>CV M1+M2 ($/hora)</t>
  </si>
  <si>
    <t>CV ($/ha)</t>
  </si>
  <si>
    <t>Parcial($/hora)</t>
  </si>
  <si>
    <t>Costos Variables  (CV)</t>
  </si>
  <si>
    <t>Costo Fijo ($/año)</t>
  </si>
  <si>
    <t>Costo Fijo M1+M2 ($/año)</t>
  </si>
  <si>
    <t>VALORES MINIMOS PARA JUSTIFICAR COMPRA</t>
  </si>
  <si>
    <t>tractor</t>
  </si>
  <si>
    <t>sembradora</t>
  </si>
  <si>
    <t>Costos Fijos $/año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</si>
</sst>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_ &quot;$&quot;\ * #,##0.00_ ;_ &quot;$&quot;\ * \-#,##0.00_ ;_ &quot;$&quot;\ * &quot;-&quot;??_ ;_ @_ "/>
    <numFmt numFmtId="165" formatCode="_-[$$-2C0A]\ * #,##0.00_-;\-[$$-2C0A]\ * #,##0.00_-;_-[$$-2C0A]\ * &quot;-&quot;??_-;_-@_-"/>
    <numFmt numFmtId="166" formatCode="[$$-2C0A]\ #,##0.00"/>
  </numFmts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0"/>
      <name val="Courier"/>
      <family val="3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Courier"/>
      <family val="3"/>
    </font>
    <font>
      <sz val="10"/>
      <color rgb="FFFF0000"/>
      <name val="Arial"/>
      <family val="2"/>
    </font>
    <font>
      <b/>
      <sz val="14"/>
      <color theme="1"/>
      <name val="Courier New"/>
      <family val="3"/>
    </font>
    <font>
      <b/>
      <sz val="18"/>
      <color theme="0"/>
      <name val="Courier"/>
      <family val="3"/>
    </font>
    <font>
      <sz val="11"/>
      <name val="Calibri"/>
      <family val="2"/>
      <scheme val="minor"/>
    </font>
    <font>
      <b/>
      <sz val="14"/>
      <name val="Courier"/>
      <family val="3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gradientFill degree="90">
        <stop position="0">
          <color theme="1" tint="0.34900967436750391"/>
        </stop>
        <stop position="1">
          <color theme="3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auto="1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4" fontId="12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1"/>
    <xf numFmtId="0" fontId="5" fillId="4" borderId="5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/>
    <xf numFmtId="0" fontId="3" fillId="3" borderId="1" xfId="0" applyFont="1" applyFill="1" applyBorder="1" applyAlignment="1" applyProtection="1">
      <alignment horizontal="center"/>
      <protection locked="0"/>
    </xf>
    <xf numFmtId="0" fontId="6" fillId="5" borderId="4" xfId="0" applyFont="1" applyFill="1" applyBorder="1" applyAlignment="1" applyProtection="1">
      <alignment horizontal="right"/>
    </xf>
    <xf numFmtId="0" fontId="4" fillId="0" borderId="0" xfId="1" applyFill="1"/>
    <xf numFmtId="0" fontId="0" fillId="0" borderId="0" xfId="0" applyAlignment="1"/>
    <xf numFmtId="0" fontId="3" fillId="6" borderId="0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/>
    <xf numFmtId="0" fontId="0" fillId="6" borderId="0" xfId="0" applyFill="1"/>
    <xf numFmtId="0" fontId="4" fillId="6" borderId="0" xfId="1" applyFill="1"/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5" fillId="4" borderId="4" xfId="0" applyFont="1" applyFill="1" applyBorder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165" fontId="3" fillId="2" borderId="4" xfId="0" applyNumberFormat="1" applyFont="1" applyFill="1" applyBorder="1" applyAlignment="1" applyProtection="1">
      <alignment horizontal="center"/>
    </xf>
    <xf numFmtId="165" fontId="3" fillId="2" borderId="4" xfId="0" applyNumberFormat="1" applyFont="1" applyFill="1" applyBorder="1" applyAlignment="1" applyProtection="1">
      <alignment horizontal="right"/>
    </xf>
    <xf numFmtId="165" fontId="6" fillId="5" borderId="4" xfId="0" applyNumberFormat="1" applyFont="1" applyFill="1" applyBorder="1" applyAlignment="1" applyProtection="1">
      <alignment horizontal="center"/>
    </xf>
    <xf numFmtId="2" fontId="3" fillId="7" borderId="0" xfId="0" applyNumberFormat="1" applyFont="1" applyFill="1" applyBorder="1" applyAlignment="1" applyProtection="1">
      <alignment horizontal="center"/>
      <protection locked="0"/>
    </xf>
    <xf numFmtId="2" fontId="6" fillId="5" borderId="4" xfId="0" applyNumberFormat="1" applyFont="1" applyFill="1" applyBorder="1" applyAlignment="1" applyProtection="1">
      <alignment horizontal="right"/>
    </xf>
    <xf numFmtId="0" fontId="4" fillId="6" borderId="0" xfId="1" applyFill="1" applyBorder="1"/>
    <xf numFmtId="0" fontId="0" fillId="6" borderId="0" xfId="0" applyFill="1" applyBorder="1"/>
    <xf numFmtId="0" fontId="3" fillId="7" borderId="0" xfId="0" applyFont="1" applyFill="1" applyBorder="1" applyAlignment="1" applyProtection="1">
      <alignment horizontal="center"/>
      <protection locked="0"/>
    </xf>
    <xf numFmtId="2" fontId="3" fillId="6" borderId="0" xfId="0" applyNumberFormat="1" applyFont="1" applyFill="1" applyBorder="1" applyAlignment="1" applyProtection="1">
      <alignment horizontal="center"/>
    </xf>
    <xf numFmtId="0" fontId="5" fillId="6" borderId="0" xfId="0" applyFont="1" applyFill="1" applyBorder="1" applyAlignment="1" applyProtection="1">
      <alignment horizontal="left"/>
      <protection locked="0"/>
    </xf>
    <xf numFmtId="166" fontId="3" fillId="2" borderId="4" xfId="0" applyNumberFormat="1" applyFont="1" applyFill="1" applyBorder="1" applyAlignment="1" applyProtection="1">
      <alignment horizontal="center"/>
    </xf>
    <xf numFmtId="166" fontId="3" fillId="2" borderId="1" xfId="0" applyNumberFormat="1" applyFont="1" applyFill="1" applyBorder="1" applyAlignment="1" applyProtection="1">
      <alignment horizontal="center"/>
    </xf>
    <xf numFmtId="166" fontId="3" fillId="2" borderId="6" xfId="0" applyNumberFormat="1" applyFont="1" applyFill="1" applyBorder="1" applyAlignment="1" applyProtection="1">
      <alignment horizontal="center"/>
    </xf>
    <xf numFmtId="166" fontId="3" fillId="2" borderId="6" xfId="0" applyNumberFormat="1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left" vertical="top"/>
      <protection locked="0"/>
    </xf>
    <xf numFmtId="0" fontId="5" fillId="4" borderId="10" xfId="0" applyFont="1" applyFill="1" applyBorder="1" applyAlignment="1" applyProtection="1">
      <alignment horizontal="left" vertical="top"/>
      <protection locked="0"/>
    </xf>
    <xf numFmtId="0" fontId="5" fillId="4" borderId="7" xfId="0" applyFont="1" applyFill="1" applyBorder="1" applyAlignment="1" applyProtection="1">
      <alignment horizontal="left" vertical="top" wrapText="1"/>
      <protection locked="0"/>
    </xf>
    <xf numFmtId="0" fontId="3" fillId="6" borderId="0" xfId="0" applyFont="1" applyFill="1" applyBorder="1" applyAlignment="1" applyProtection="1">
      <alignment horizontal="right"/>
    </xf>
    <xf numFmtId="0" fontId="3" fillId="7" borderId="10" xfId="0" applyFont="1" applyFill="1" applyBorder="1" applyAlignment="1" applyProtection="1">
      <alignment horizontal="left"/>
      <protection locked="0"/>
    </xf>
    <xf numFmtId="0" fontId="4" fillId="0" borderId="5" xfId="1" applyFill="1" applyBorder="1"/>
    <xf numFmtId="0" fontId="7" fillId="6" borderId="0" xfId="1" applyFont="1" applyFill="1" applyBorder="1"/>
    <xf numFmtId="0" fontId="0" fillId="6" borderId="9" xfId="0" applyFill="1" applyBorder="1"/>
    <xf numFmtId="0" fontId="3" fillId="6" borderId="0" xfId="0" applyFont="1" applyFill="1" applyBorder="1" applyAlignment="1" applyProtection="1">
      <alignment horizontal="center"/>
      <protection locked="0"/>
    </xf>
    <xf numFmtId="2" fontId="3" fillId="6" borderId="0" xfId="0" applyNumberFormat="1" applyFont="1" applyFill="1" applyBorder="1" applyAlignment="1" applyProtection="1">
      <alignment horizontal="center"/>
      <protection locked="0"/>
    </xf>
    <xf numFmtId="2" fontId="3" fillId="6" borderId="0" xfId="0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left"/>
      <protection locked="0"/>
    </xf>
    <xf numFmtId="166" fontId="3" fillId="6" borderId="0" xfId="0" applyNumberFormat="1" applyFont="1" applyFill="1" applyBorder="1" applyAlignment="1" applyProtection="1">
      <alignment horizontal="center"/>
      <protection locked="0"/>
    </xf>
    <xf numFmtId="0" fontId="4" fillId="6" borderId="0" xfId="1" applyFont="1" applyFill="1"/>
    <xf numFmtId="0" fontId="5" fillId="6" borderId="0" xfId="0" applyFont="1" applyFill="1" applyBorder="1" applyAlignment="1" applyProtection="1">
      <alignment horizontal="left" vertical="top"/>
      <protection locked="0"/>
    </xf>
    <xf numFmtId="0" fontId="0" fillId="0" borderId="16" xfId="0" applyBorder="1"/>
    <xf numFmtId="0" fontId="0" fillId="6" borderId="10" xfId="0" applyFill="1" applyBorder="1"/>
    <xf numFmtId="0" fontId="4" fillId="6" borderId="10" xfId="1" applyFill="1" applyBorder="1"/>
    <xf numFmtId="0" fontId="3" fillId="6" borderId="0" xfId="0" applyFont="1" applyFill="1" applyBorder="1" applyAlignment="1" applyProtection="1">
      <alignment horizontal="left"/>
      <protection locked="0"/>
    </xf>
    <xf numFmtId="0" fontId="7" fillId="6" borderId="10" xfId="1" applyFont="1" applyFill="1" applyBorder="1"/>
    <xf numFmtId="164" fontId="4" fillId="6" borderId="0" xfId="1" applyNumberFormat="1" applyFill="1" applyBorder="1"/>
    <xf numFmtId="164" fontId="7" fillId="6" borderId="0" xfId="1" applyNumberFormat="1" applyFont="1" applyFill="1" applyBorder="1"/>
    <xf numFmtId="0" fontId="0" fillId="0" borderId="17" xfId="0" applyBorder="1"/>
    <xf numFmtId="0" fontId="5" fillId="6" borderId="1" xfId="0" applyFont="1" applyFill="1" applyBorder="1" applyAlignment="1" applyProtection="1">
      <alignment horizontal="left" vertical="top"/>
      <protection locked="0"/>
    </xf>
    <xf numFmtId="0" fontId="0" fillId="6" borderId="2" xfId="0" applyFill="1" applyBorder="1"/>
    <xf numFmtId="0" fontId="0" fillId="6" borderId="3" xfId="0" applyFill="1" applyBorder="1"/>
    <xf numFmtId="0" fontId="5" fillId="8" borderId="5" xfId="0" applyFont="1" applyFill="1" applyBorder="1" applyAlignment="1" applyProtection="1">
      <alignment horizontal="left"/>
      <protection locked="0"/>
    </xf>
    <xf numFmtId="166" fontId="6" fillId="10" borderId="4" xfId="0" applyNumberFormat="1" applyFont="1" applyFill="1" applyBorder="1" applyAlignment="1" applyProtection="1">
      <alignment horizontal="center"/>
      <protection locked="0"/>
    </xf>
    <xf numFmtId="166" fontId="6" fillId="10" borderId="8" xfId="0" applyNumberFormat="1" applyFont="1" applyFill="1" applyBorder="1" applyAlignment="1" applyProtection="1">
      <alignment horizontal="center"/>
      <protection locked="0"/>
    </xf>
    <xf numFmtId="166" fontId="6" fillId="10" borderId="3" xfId="0" applyNumberFormat="1" applyFont="1" applyFill="1" applyBorder="1" applyAlignment="1" applyProtection="1">
      <alignment horizontal="center"/>
      <protection locked="0"/>
    </xf>
    <xf numFmtId="165" fontId="6" fillId="8" borderId="4" xfId="0" applyNumberFormat="1" applyFont="1" applyFill="1" applyBorder="1" applyAlignment="1" applyProtection="1">
      <alignment horizontal="center"/>
    </xf>
    <xf numFmtId="0" fontId="10" fillId="6" borderId="0" xfId="0" applyFont="1" applyFill="1" applyBorder="1"/>
    <xf numFmtId="0" fontId="5" fillId="8" borderId="5" xfId="0" applyFont="1" applyFill="1" applyBorder="1" applyAlignment="1" applyProtection="1">
      <alignment horizontal="left" vertical="top"/>
      <protection locked="0"/>
    </xf>
    <xf numFmtId="0" fontId="5" fillId="8" borderId="10" xfId="0" applyFont="1" applyFill="1" applyBorder="1" applyAlignment="1" applyProtection="1">
      <alignment horizontal="left" vertical="top"/>
      <protection locked="0"/>
    </xf>
    <xf numFmtId="2" fontId="11" fillId="8" borderId="4" xfId="0" applyNumberFormat="1" applyFont="1" applyFill="1" applyBorder="1" applyAlignment="1" applyProtection="1">
      <alignment horizontal="right"/>
    </xf>
    <xf numFmtId="2" fontId="11" fillId="8" borderId="7" xfId="0" applyNumberFormat="1" applyFont="1" applyFill="1" applyBorder="1" applyAlignment="1" applyProtection="1">
      <alignment horizontal="right"/>
    </xf>
    <xf numFmtId="166" fontId="6" fillId="8" borderId="4" xfId="0" applyNumberFormat="1" applyFont="1" applyFill="1" applyBorder="1" applyAlignment="1" applyProtection="1">
      <alignment horizontal="center"/>
    </xf>
    <xf numFmtId="2" fontId="6" fillId="6" borderId="0" xfId="0" applyNumberFormat="1" applyFont="1" applyFill="1" applyBorder="1" applyAlignment="1" applyProtection="1">
      <alignment horizontal="right"/>
    </xf>
    <xf numFmtId="0" fontId="0" fillId="6" borderId="7" xfId="0" applyFill="1" applyBorder="1"/>
    <xf numFmtId="0" fontId="0" fillId="6" borderId="11" xfId="0" applyFill="1" applyBorder="1"/>
    <xf numFmtId="0" fontId="4" fillId="6" borderId="11" xfId="1" applyFill="1" applyBorder="1"/>
    <xf numFmtId="0" fontId="3" fillId="6" borderId="11" xfId="0" applyFont="1" applyFill="1" applyBorder="1" applyAlignment="1" applyProtection="1">
      <alignment horizontal="left"/>
      <protection locked="0"/>
    </xf>
    <xf numFmtId="0" fontId="4" fillId="6" borderId="8" xfId="1" applyFill="1" applyBorder="1"/>
    <xf numFmtId="2" fontId="4" fillId="6" borderId="0" xfId="1" applyNumberFormat="1" applyFill="1"/>
    <xf numFmtId="2" fontId="6" fillId="5" borderId="4" xfId="2" applyNumberFormat="1" applyFont="1" applyFill="1" applyBorder="1" applyAlignment="1" applyProtection="1">
      <alignment horizontal="center"/>
    </xf>
    <xf numFmtId="2" fontId="3" fillId="2" borderId="4" xfId="0" applyNumberFormat="1" applyFont="1" applyFill="1" applyBorder="1" applyAlignment="1" applyProtection="1">
      <alignment horizontal="right"/>
    </xf>
    <xf numFmtId="0" fontId="5" fillId="6" borderId="0" xfId="0" applyFont="1" applyFill="1" applyBorder="1" applyAlignment="1" applyProtection="1">
      <alignment horizontal="left"/>
      <protection locked="0"/>
    </xf>
    <xf numFmtId="0" fontId="3" fillId="7" borderId="0" xfId="0" applyFont="1" applyFill="1" applyBorder="1" applyAlignment="1" applyProtection="1">
      <alignment horizontal="left"/>
      <protection locked="0"/>
    </xf>
    <xf numFmtId="0" fontId="3" fillId="7" borderId="0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8" fillId="9" borderId="13" xfId="0" applyFont="1" applyFill="1" applyBorder="1" applyAlignment="1">
      <alignment horizontal="center"/>
    </xf>
    <xf numFmtId="0" fontId="8" fillId="9" borderId="14" xfId="0" applyFont="1" applyFill="1" applyBorder="1" applyAlignment="1">
      <alignment horizontal="center"/>
    </xf>
    <xf numFmtId="0" fontId="8" fillId="9" borderId="15" xfId="0" applyFont="1" applyFill="1" applyBorder="1" applyAlignment="1">
      <alignment horizontal="center"/>
    </xf>
  </cellXfs>
  <cellStyles count="3">
    <cellStyle name="Moneda" xfId="2" builtinId="4"/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9"/>
  <sheetViews>
    <sheetView tabSelected="1" topLeftCell="A13" zoomScale="90" zoomScaleNormal="90" workbookViewId="0">
      <selection activeCell="C43" sqref="C43"/>
    </sheetView>
  </sheetViews>
  <sheetFormatPr baseColWidth="10" defaultRowHeight="15" x14ac:dyDescent="0.25"/>
  <cols>
    <col min="1" max="1" width="15.85546875" customWidth="1"/>
    <col min="2" max="2" width="46" customWidth="1"/>
    <col min="3" max="3" width="24.5703125" customWidth="1"/>
    <col min="4" max="4" width="16.42578125" customWidth="1"/>
    <col min="5" max="5" width="33.42578125" customWidth="1"/>
    <col min="6" max="6" width="28.42578125" customWidth="1"/>
    <col min="7" max="7" width="25.7109375" customWidth="1"/>
    <col min="8" max="8" width="24.42578125" customWidth="1"/>
    <col min="9" max="9" width="24.28515625" customWidth="1"/>
    <col min="10" max="10" width="29" customWidth="1"/>
  </cols>
  <sheetData>
    <row r="1" spans="1:14" ht="15.75" thickBot="1" x14ac:dyDescent="0.3">
      <c r="H1" s="23"/>
      <c r="I1" s="23"/>
      <c r="J1" s="23"/>
    </row>
    <row r="2" spans="1:14" ht="19.5" thickBot="1" x14ac:dyDescent="0.3">
      <c r="A2" s="80" t="s">
        <v>0</v>
      </c>
      <c r="B2" s="81"/>
      <c r="C2" s="81"/>
      <c r="D2" s="81"/>
      <c r="E2" s="81"/>
      <c r="F2" s="81"/>
      <c r="G2" s="82"/>
      <c r="H2" s="23"/>
      <c r="I2" s="23"/>
      <c r="J2" s="23"/>
    </row>
    <row r="3" spans="1:14" ht="16.5" thickBot="1" x14ac:dyDescent="0.3">
      <c r="A3" s="83" t="s">
        <v>1</v>
      </c>
      <c r="B3" s="84"/>
      <c r="C3" s="85"/>
      <c r="D3" s="9"/>
      <c r="E3" s="10" t="s">
        <v>41</v>
      </c>
      <c r="F3" s="42" t="s">
        <v>16</v>
      </c>
      <c r="G3" s="42" t="s">
        <v>19</v>
      </c>
      <c r="H3" s="39"/>
      <c r="I3" s="39"/>
      <c r="J3" s="39"/>
    </row>
    <row r="4" spans="1:14" ht="16.5" thickBot="1" x14ac:dyDescent="0.3">
      <c r="A4" s="14" t="s">
        <v>16</v>
      </c>
      <c r="B4" s="15" t="s">
        <v>14</v>
      </c>
      <c r="C4" s="17">
        <f>C8*(0.25/100)</f>
        <v>20000</v>
      </c>
      <c r="D4" s="9"/>
      <c r="E4" s="2" t="s">
        <v>14</v>
      </c>
      <c r="F4" s="17">
        <f>C4</f>
        <v>20000</v>
      </c>
      <c r="G4" s="17">
        <f>C29</f>
        <v>7500</v>
      </c>
      <c r="H4" s="23"/>
      <c r="I4" s="23"/>
      <c r="J4" s="23"/>
    </row>
    <row r="5" spans="1:14" ht="16.5" thickBot="1" x14ac:dyDescent="0.3">
      <c r="A5" s="69" t="s">
        <v>39</v>
      </c>
      <c r="B5" s="16" t="s">
        <v>13</v>
      </c>
      <c r="C5" s="17">
        <f>C8*(0.5/100)</f>
        <v>40000</v>
      </c>
      <c r="D5" s="22"/>
      <c r="E5" s="2" t="s">
        <v>13</v>
      </c>
      <c r="F5" s="17">
        <f>C5</f>
        <v>40000</v>
      </c>
      <c r="G5" s="17">
        <f>C30</f>
        <v>15000</v>
      </c>
      <c r="H5" s="23"/>
      <c r="I5" s="23"/>
      <c r="J5" s="23"/>
      <c r="L5" s="8"/>
      <c r="M5" s="8"/>
      <c r="N5" s="8"/>
    </row>
    <row r="6" spans="1:14" ht="16.5" thickBot="1" x14ac:dyDescent="0.3">
      <c r="A6" s="70"/>
      <c r="B6" s="16" t="s">
        <v>15</v>
      </c>
      <c r="C6" s="17">
        <f>C8*(1/100)</f>
        <v>80000</v>
      </c>
      <c r="D6" s="12"/>
      <c r="E6" s="2" t="s">
        <v>15</v>
      </c>
      <c r="F6" s="17">
        <f>C6</f>
        <v>80000</v>
      </c>
      <c r="G6" s="17">
        <f>C31</f>
        <v>30000</v>
      </c>
      <c r="H6" s="22"/>
      <c r="I6" s="22"/>
      <c r="J6" s="22"/>
    </row>
    <row r="7" spans="1:14" ht="16.5" thickBot="1" x14ac:dyDescent="0.3">
      <c r="A7" s="71"/>
      <c r="B7" s="16" t="s">
        <v>2</v>
      </c>
      <c r="C7" s="21">
        <v>140</v>
      </c>
      <c r="D7" s="12"/>
      <c r="E7" s="2" t="s">
        <v>18</v>
      </c>
      <c r="F7" s="17">
        <f>C16</f>
        <v>400000</v>
      </c>
      <c r="G7" s="17">
        <f>C41</f>
        <v>150000</v>
      </c>
      <c r="H7" s="23"/>
      <c r="I7" s="23"/>
      <c r="J7" s="23"/>
    </row>
    <row r="8" spans="1:14" ht="16.5" thickBot="1" x14ac:dyDescent="0.3">
      <c r="A8" s="71"/>
      <c r="B8" s="16" t="s">
        <v>17</v>
      </c>
      <c r="C8" s="19">
        <v>8000000</v>
      </c>
      <c r="D8" s="12"/>
      <c r="E8" s="2" t="s">
        <v>5</v>
      </c>
      <c r="F8" s="17">
        <f>C17</f>
        <v>325000</v>
      </c>
      <c r="G8" s="17">
        <f>C42</f>
        <v>121875</v>
      </c>
      <c r="H8" s="25"/>
      <c r="I8" s="25"/>
      <c r="J8" s="25"/>
    </row>
    <row r="9" spans="1:14" ht="16.5" thickBot="1" x14ac:dyDescent="0.3">
      <c r="A9" s="71"/>
      <c r="B9" s="16" t="s">
        <v>3</v>
      </c>
      <c r="C9" s="18">
        <f>C8*0.25</f>
        <v>2000000</v>
      </c>
      <c r="D9" s="12"/>
      <c r="E9" s="57" t="s">
        <v>36</v>
      </c>
      <c r="F9" s="61">
        <f>SUM(F4:F8)</f>
        <v>865000</v>
      </c>
      <c r="G9" s="67">
        <f>SUM(G4:G8)</f>
        <v>324375</v>
      </c>
      <c r="H9" s="25"/>
      <c r="I9" s="25"/>
      <c r="J9" s="25"/>
    </row>
    <row r="10" spans="1:14" ht="16.5" thickBot="1" x14ac:dyDescent="0.3">
      <c r="A10" s="71"/>
      <c r="B10" s="16" t="s">
        <v>4</v>
      </c>
      <c r="C10" s="21">
        <v>15</v>
      </c>
      <c r="D10" s="12"/>
      <c r="E10" s="57" t="s">
        <v>37</v>
      </c>
      <c r="F10" s="61">
        <f>F9+G9</f>
        <v>1189375</v>
      </c>
      <c r="G10" s="62"/>
      <c r="H10" s="40"/>
      <c r="I10" s="40"/>
      <c r="J10" s="40"/>
    </row>
    <row r="11" spans="1:14" ht="16.5" thickBot="1" x14ac:dyDescent="0.3">
      <c r="A11" s="71"/>
      <c r="B11" s="16" t="s">
        <v>6</v>
      </c>
      <c r="C11" s="76">
        <v>800</v>
      </c>
      <c r="D11" s="12"/>
      <c r="E11" s="23"/>
      <c r="F11" s="23"/>
      <c r="G11" s="23"/>
      <c r="H11" s="22"/>
      <c r="I11" s="22"/>
      <c r="J11" s="22"/>
    </row>
    <row r="12" spans="1:14" ht="16.5" thickBot="1" x14ac:dyDescent="0.3">
      <c r="A12" s="71"/>
      <c r="B12" s="16" t="s">
        <v>7</v>
      </c>
      <c r="C12" s="6">
        <v>6.5000000000000002E-2</v>
      </c>
      <c r="D12" s="12"/>
      <c r="E12" s="23"/>
      <c r="F12" s="23"/>
      <c r="G12" s="23"/>
      <c r="H12" s="39"/>
      <c r="I12" s="39"/>
      <c r="J12" s="39"/>
    </row>
    <row r="13" spans="1:14" ht="16.5" thickBot="1" x14ac:dyDescent="0.3">
      <c r="A13" s="71"/>
      <c r="B13" s="16" t="s">
        <v>8</v>
      </c>
      <c r="C13" s="76">
        <v>0.16</v>
      </c>
      <c r="D13" s="12"/>
      <c r="E13" s="38"/>
      <c r="F13" s="38"/>
      <c r="G13" s="38"/>
      <c r="H13" s="25"/>
      <c r="I13" s="25"/>
      <c r="J13" s="25"/>
    </row>
    <row r="14" spans="1:14" ht="20.25" customHeight="1" thickBot="1" x14ac:dyDescent="0.3">
      <c r="A14" s="71"/>
      <c r="B14" s="16" t="s">
        <v>9</v>
      </c>
      <c r="C14" s="19">
        <v>95</v>
      </c>
      <c r="D14" s="12"/>
      <c r="E14" s="4" t="s">
        <v>35</v>
      </c>
      <c r="F14" s="5" t="s">
        <v>16</v>
      </c>
      <c r="G14" s="13" t="s">
        <v>19</v>
      </c>
      <c r="H14" s="41"/>
      <c r="I14" s="25"/>
      <c r="J14" s="25"/>
    </row>
    <row r="15" spans="1:14" ht="16.5" thickBot="1" x14ac:dyDescent="0.3">
      <c r="A15" s="72"/>
      <c r="B15" s="16" t="s">
        <v>11</v>
      </c>
      <c r="C15" s="6">
        <v>6.9999999999999994E-5</v>
      </c>
      <c r="D15" s="12"/>
      <c r="E15" s="31" t="s">
        <v>10</v>
      </c>
      <c r="F15" s="27">
        <f>C7*C13*C14</f>
        <v>2128</v>
      </c>
      <c r="G15" s="28">
        <f>C38</f>
        <v>0</v>
      </c>
      <c r="H15" s="40"/>
      <c r="I15" s="40"/>
      <c r="J15" s="40"/>
    </row>
    <row r="16" spans="1:14" ht="16.5" thickBot="1" x14ac:dyDescent="0.3">
      <c r="A16" s="71"/>
      <c r="B16" s="16" t="s">
        <v>18</v>
      </c>
      <c r="C16" s="17">
        <f>(C8-C9)/C10</f>
        <v>400000</v>
      </c>
      <c r="D16" s="12"/>
      <c r="E16" s="32" t="s">
        <v>20</v>
      </c>
      <c r="F16" s="27">
        <f>C18</f>
        <v>260</v>
      </c>
      <c r="G16" s="29">
        <v>0</v>
      </c>
      <c r="H16" s="22"/>
      <c r="I16" s="22"/>
      <c r="J16" s="22"/>
    </row>
    <row r="17" spans="1:10" ht="32.25" thickBot="1" x14ac:dyDescent="0.3">
      <c r="A17" s="71"/>
      <c r="B17" s="16" t="s">
        <v>5</v>
      </c>
      <c r="C17" s="17">
        <f>((C8+C9)/2)*C12</f>
        <v>325000</v>
      </c>
      <c r="D17" s="12"/>
      <c r="E17" s="33" t="s">
        <v>12</v>
      </c>
      <c r="F17" s="27">
        <f>C8*C15</f>
        <v>560</v>
      </c>
      <c r="G17" s="30">
        <f>C33*C40</f>
        <v>150</v>
      </c>
      <c r="H17" s="11"/>
      <c r="I17" s="12"/>
      <c r="J17" s="12"/>
    </row>
    <row r="18" spans="1:10" ht="16.5" thickBot="1" x14ac:dyDescent="0.3">
      <c r="A18" s="71"/>
      <c r="B18" s="16" t="s">
        <v>21</v>
      </c>
      <c r="C18" s="17">
        <v>260</v>
      </c>
      <c r="D18" s="12"/>
      <c r="E18" s="57" t="s">
        <v>34</v>
      </c>
      <c r="F18" s="58">
        <f>SUM(F15:F17)</f>
        <v>2948</v>
      </c>
      <c r="G18" s="60">
        <f>SUM(G15:G17)</f>
        <v>150</v>
      </c>
      <c r="H18" s="11"/>
      <c r="I18" s="12"/>
      <c r="J18" s="12"/>
    </row>
    <row r="19" spans="1:10" ht="16.5" thickBot="1" x14ac:dyDescent="0.3">
      <c r="A19" s="71"/>
      <c r="B19" s="16" t="s">
        <v>22</v>
      </c>
      <c r="C19" s="19">
        <v>2700</v>
      </c>
      <c r="D19" s="12"/>
      <c r="E19" s="57" t="s">
        <v>32</v>
      </c>
      <c r="F19" s="59">
        <f>F18+G18</f>
        <v>3098</v>
      </c>
      <c r="G19" s="43"/>
      <c r="H19" s="23"/>
      <c r="I19" s="22"/>
      <c r="J19" s="22"/>
    </row>
    <row r="20" spans="1:10" ht="16.5" thickBot="1" x14ac:dyDescent="0.3">
      <c r="A20" s="73"/>
      <c r="B20" s="15" t="s">
        <v>23</v>
      </c>
      <c r="C20" s="19"/>
      <c r="D20" s="12"/>
      <c r="E20" s="57" t="s">
        <v>33</v>
      </c>
      <c r="F20" s="59">
        <f>F19/C46</f>
        <v>868.4682664274502</v>
      </c>
      <c r="G20" s="43"/>
      <c r="H20" s="23"/>
      <c r="I20" s="22"/>
      <c r="J20" s="22"/>
    </row>
    <row r="21" spans="1:10" ht="15.75" x14ac:dyDescent="0.25">
      <c r="A21" s="48"/>
      <c r="B21" s="26"/>
      <c r="C21" s="34"/>
      <c r="D21" s="12"/>
      <c r="E21" s="11"/>
      <c r="G21" s="23"/>
      <c r="H21" s="23"/>
      <c r="I21" s="22"/>
      <c r="J21" s="22"/>
    </row>
    <row r="22" spans="1:10" ht="15.75" x14ac:dyDescent="0.25">
      <c r="A22" s="47"/>
      <c r="B22" s="26"/>
      <c r="C22" s="68"/>
      <c r="D22" s="12"/>
      <c r="E22" s="11"/>
      <c r="F22" s="11"/>
      <c r="G22" s="11"/>
      <c r="H22" s="11"/>
      <c r="I22" s="12"/>
      <c r="J22" s="12"/>
    </row>
    <row r="23" spans="1:10" ht="15.75" x14ac:dyDescent="0.25">
      <c r="A23" s="48"/>
      <c r="B23" s="26"/>
      <c r="C23" s="68"/>
      <c r="D23" s="12"/>
      <c r="E23" s="11"/>
      <c r="F23" s="11"/>
      <c r="G23" s="11"/>
      <c r="H23" s="11"/>
      <c r="I23" s="12"/>
      <c r="J23" s="12"/>
    </row>
    <row r="24" spans="1:10" ht="15.75" x14ac:dyDescent="0.25">
      <c r="A24" s="47"/>
      <c r="B24" s="26"/>
      <c r="C24" s="68"/>
      <c r="D24" s="12"/>
      <c r="E24" s="11"/>
      <c r="F24" s="11"/>
      <c r="G24" s="11"/>
      <c r="H24" s="11"/>
      <c r="I24" s="44"/>
      <c r="J24" s="12"/>
    </row>
    <row r="25" spans="1:10" ht="15.75" x14ac:dyDescent="0.25">
      <c r="A25" s="49"/>
      <c r="B25" s="26"/>
      <c r="C25" s="68"/>
      <c r="D25" s="12"/>
      <c r="E25" s="11"/>
      <c r="F25" s="11"/>
      <c r="G25" s="11"/>
      <c r="H25" s="11"/>
      <c r="I25" s="12"/>
      <c r="J25" s="12"/>
    </row>
    <row r="26" spans="1:10" ht="15.75" x14ac:dyDescent="0.25">
      <c r="A26" s="37"/>
      <c r="B26" s="26"/>
      <c r="C26" s="34"/>
      <c r="D26" s="12"/>
      <c r="E26" s="45"/>
      <c r="F26" s="23"/>
      <c r="G26" s="23"/>
      <c r="H26" s="11"/>
      <c r="I26" s="12"/>
      <c r="J26" s="12"/>
    </row>
    <row r="27" spans="1:10" ht="15.75" x14ac:dyDescent="0.25">
      <c r="A27" s="23"/>
      <c r="B27" s="26"/>
      <c r="C27" s="34"/>
      <c r="D27" s="12"/>
      <c r="E27" s="22"/>
      <c r="F27" s="23"/>
      <c r="G27" s="23"/>
      <c r="H27" s="11"/>
      <c r="I27" s="12"/>
      <c r="J27" s="12"/>
    </row>
    <row r="28" spans="1:10" ht="16.5" thickBot="1" x14ac:dyDescent="0.3">
      <c r="A28" s="22"/>
      <c r="B28" s="26"/>
      <c r="C28" s="34"/>
      <c r="D28" s="12"/>
      <c r="E28" s="22"/>
      <c r="F28" s="23"/>
      <c r="G28" s="23"/>
      <c r="H28" s="11"/>
      <c r="I28" s="12"/>
      <c r="J28" s="12"/>
    </row>
    <row r="29" spans="1:10" ht="20.25" thickBot="1" x14ac:dyDescent="0.4">
      <c r="A29" s="14" t="s">
        <v>19</v>
      </c>
      <c r="B29" s="15" t="s">
        <v>14</v>
      </c>
      <c r="C29" s="17">
        <f>C33*(0.25/100)</f>
        <v>7500</v>
      </c>
      <c r="D29" s="12"/>
      <c r="E29" s="86" t="s">
        <v>38</v>
      </c>
      <c r="F29" s="87"/>
      <c r="G29" s="88"/>
      <c r="H29" s="11"/>
      <c r="I29" s="12"/>
      <c r="J29" s="12"/>
    </row>
    <row r="30" spans="1:10" ht="16.5" thickBot="1" x14ac:dyDescent="0.3">
      <c r="A30" s="48" t="s">
        <v>40</v>
      </c>
      <c r="B30" s="16" t="s">
        <v>13</v>
      </c>
      <c r="C30" s="17">
        <f>C33*(0.5/100)</f>
        <v>15000</v>
      </c>
      <c r="D30" s="12"/>
      <c r="E30" s="63" t="s">
        <v>30</v>
      </c>
      <c r="F30" s="65">
        <f>F10/(C19-F20)</f>
        <v>649.38814774452658</v>
      </c>
      <c r="G30" s="46"/>
      <c r="H30" s="11"/>
      <c r="I30" s="12"/>
      <c r="J30" s="12"/>
    </row>
    <row r="31" spans="1:10" ht="16.5" thickBot="1" x14ac:dyDescent="0.3">
      <c r="A31" s="35"/>
      <c r="B31" s="16" t="s">
        <v>15</v>
      </c>
      <c r="C31" s="17">
        <f>C33*(1/100)</f>
        <v>30000</v>
      </c>
      <c r="D31" s="12"/>
      <c r="E31" s="64" t="s">
        <v>31</v>
      </c>
      <c r="F31" s="66">
        <f xml:space="preserve"> F30/C46</f>
        <v>182.04422172699222</v>
      </c>
      <c r="G31" s="53"/>
      <c r="H31" s="11"/>
      <c r="I31" s="12"/>
      <c r="J31" s="12"/>
    </row>
    <row r="32" spans="1:10" ht="16.5" thickBot="1" x14ac:dyDescent="0.3">
      <c r="A32" s="50"/>
      <c r="B32" s="16" t="s">
        <v>2</v>
      </c>
      <c r="C32" s="6">
        <v>0</v>
      </c>
      <c r="D32" s="12"/>
      <c r="E32" s="54"/>
      <c r="F32" s="55"/>
      <c r="G32" s="56"/>
      <c r="H32" s="11"/>
      <c r="I32" s="12"/>
      <c r="J32" s="12"/>
    </row>
    <row r="33" spans="1:10" ht="16.5" thickBot="1" x14ac:dyDescent="0.3">
      <c r="A33" s="48"/>
      <c r="B33" s="16" t="s">
        <v>17</v>
      </c>
      <c r="C33" s="75">
        <v>3000000</v>
      </c>
      <c r="D33" s="12"/>
      <c r="E33" s="22"/>
      <c r="F33" s="23"/>
      <c r="G33" s="23"/>
      <c r="H33" s="11"/>
      <c r="I33" s="12"/>
      <c r="J33" s="12"/>
    </row>
    <row r="34" spans="1:10" ht="16.5" thickBot="1" x14ac:dyDescent="0.3">
      <c r="A34" s="48"/>
      <c r="B34" s="16" t="s">
        <v>3</v>
      </c>
      <c r="C34" s="18">
        <f>C33*0.25</f>
        <v>750000</v>
      </c>
      <c r="D34" s="12"/>
      <c r="E34" s="22"/>
      <c r="F34" s="23"/>
      <c r="G34" s="23"/>
      <c r="H34" s="23"/>
      <c r="I34" s="22"/>
      <c r="J34" s="22"/>
    </row>
    <row r="35" spans="1:10" ht="16.5" thickBot="1" x14ac:dyDescent="0.3">
      <c r="A35" s="48"/>
      <c r="B35" s="16" t="s">
        <v>4</v>
      </c>
      <c r="C35" s="6">
        <v>15</v>
      </c>
      <c r="D35" s="12"/>
      <c r="E35" s="22"/>
      <c r="F35" s="23"/>
      <c r="G35" s="23"/>
      <c r="H35" s="23"/>
      <c r="I35" s="22"/>
      <c r="J35" s="22"/>
    </row>
    <row r="36" spans="1:10" ht="16.5" thickBot="1" x14ac:dyDescent="0.3">
      <c r="A36" s="48"/>
      <c r="B36" s="16" t="s">
        <v>6</v>
      </c>
      <c r="C36" s="3">
        <v>250</v>
      </c>
      <c r="D36" s="12"/>
      <c r="E36" s="22"/>
      <c r="F36" s="23"/>
      <c r="G36" s="23"/>
      <c r="H36" s="23"/>
      <c r="I36" s="22"/>
      <c r="J36" s="22"/>
    </row>
    <row r="37" spans="1:10" ht="16.5" thickBot="1" x14ac:dyDescent="0.3">
      <c r="A37" s="35"/>
      <c r="B37" s="16" t="s">
        <v>7</v>
      </c>
      <c r="C37" s="6">
        <v>6.5000000000000002E-2</v>
      </c>
      <c r="D37" s="74"/>
      <c r="E37" s="22"/>
      <c r="F37" s="23"/>
      <c r="G37" s="23"/>
      <c r="H37" s="23"/>
      <c r="I37" s="22"/>
      <c r="J37" s="22"/>
    </row>
    <row r="38" spans="1:10" ht="16.5" thickBot="1" x14ac:dyDescent="0.3">
      <c r="A38" s="50"/>
      <c r="B38" s="16" t="s">
        <v>8</v>
      </c>
      <c r="C38" s="3">
        <v>0</v>
      </c>
      <c r="D38" s="12"/>
      <c r="E38" s="22"/>
      <c r="F38" s="23"/>
      <c r="G38" s="23"/>
      <c r="H38" s="23"/>
      <c r="I38" s="22"/>
      <c r="J38" s="22"/>
    </row>
    <row r="39" spans="1:10" ht="16.5" thickBot="1" x14ac:dyDescent="0.3">
      <c r="A39" s="48"/>
      <c r="B39" s="16" t="s">
        <v>9</v>
      </c>
      <c r="C39" s="19">
        <v>0</v>
      </c>
      <c r="D39" s="12"/>
      <c r="E39" s="22"/>
      <c r="F39" s="23"/>
      <c r="G39" s="23"/>
      <c r="H39" s="23"/>
      <c r="I39" s="22"/>
      <c r="J39" s="22"/>
    </row>
    <row r="40" spans="1:10" ht="16.5" thickBot="1" x14ac:dyDescent="0.3">
      <c r="A40" s="48"/>
      <c r="B40" s="16" t="s">
        <v>11</v>
      </c>
      <c r="C40" s="21">
        <v>5.0000000000000002E-5</v>
      </c>
      <c r="D40" s="12"/>
      <c r="E40" s="22"/>
      <c r="F40" s="23"/>
      <c r="G40" s="23"/>
      <c r="H40" s="23"/>
      <c r="I40" s="22"/>
      <c r="J40" s="22"/>
    </row>
    <row r="41" spans="1:10" ht="16.5" thickBot="1" x14ac:dyDescent="0.3">
      <c r="A41" s="48"/>
      <c r="B41" s="16" t="s">
        <v>18</v>
      </c>
      <c r="C41" s="17">
        <f>(C33-C34)/C35</f>
        <v>150000</v>
      </c>
      <c r="D41" s="12"/>
      <c r="E41" s="22"/>
      <c r="F41" s="23"/>
      <c r="G41" s="23"/>
      <c r="H41" s="23"/>
      <c r="I41" s="22"/>
      <c r="J41" s="22"/>
    </row>
    <row r="42" spans="1:10" ht="16.5" thickBot="1" x14ac:dyDescent="0.3">
      <c r="A42" s="48"/>
      <c r="B42" s="16" t="s">
        <v>5</v>
      </c>
      <c r="C42" s="17">
        <f>((C33+C34)/2)*C37</f>
        <v>121875</v>
      </c>
      <c r="D42" s="12"/>
      <c r="E42" s="22"/>
      <c r="F42" s="23"/>
      <c r="G42" s="23"/>
      <c r="H42" s="23"/>
      <c r="I42" s="22"/>
      <c r="J42" s="22"/>
    </row>
    <row r="43" spans="1:10" ht="16.5" thickBot="1" x14ac:dyDescent="0.3">
      <c r="A43" s="35"/>
      <c r="B43" s="16" t="s">
        <v>21</v>
      </c>
      <c r="C43" s="17">
        <v>0</v>
      </c>
      <c r="D43" s="12"/>
      <c r="E43" s="22"/>
      <c r="F43" s="23"/>
      <c r="G43" s="23"/>
      <c r="H43" s="23"/>
      <c r="I43" s="22"/>
      <c r="J43" s="22"/>
    </row>
    <row r="44" spans="1:10" ht="16.5" thickBot="1" x14ac:dyDescent="0.3">
      <c r="A44" s="48"/>
      <c r="B44" s="16" t="s">
        <v>22</v>
      </c>
      <c r="C44" s="19">
        <v>0</v>
      </c>
      <c r="D44" s="12"/>
      <c r="E44" s="22"/>
      <c r="F44" s="23"/>
      <c r="G44" s="23"/>
      <c r="H44" s="23"/>
      <c r="I44" s="22"/>
      <c r="J44" s="22"/>
    </row>
    <row r="45" spans="1:10" ht="16.5" thickBot="1" x14ac:dyDescent="0.3">
      <c r="A45" s="48"/>
      <c r="B45" s="16" t="s">
        <v>23</v>
      </c>
      <c r="C45" s="19">
        <v>0</v>
      </c>
      <c r="D45" s="12"/>
      <c r="E45" s="22"/>
      <c r="F45" s="22"/>
      <c r="G45" s="22"/>
      <c r="H45" s="22"/>
      <c r="I45" s="22"/>
      <c r="J45" s="22"/>
    </row>
    <row r="46" spans="1:10" ht="16.5" thickBot="1" x14ac:dyDescent="0.3">
      <c r="A46" s="48"/>
      <c r="B46" s="16" t="s">
        <v>24</v>
      </c>
      <c r="C46" s="3">
        <f>C47*C48*C49*C50*C51</f>
        <v>3.5671999999999997</v>
      </c>
      <c r="D46" s="12"/>
      <c r="E46" s="22"/>
      <c r="F46" s="78"/>
      <c r="G46" s="78"/>
      <c r="H46" s="20" t="e">
        <f>+((#REF!+J10)+(G18+J15+C43))/G77</f>
        <v>#REF!</v>
      </c>
      <c r="I46" s="22"/>
      <c r="J46" s="22"/>
    </row>
    <row r="47" spans="1:10" ht="16.5" thickBot="1" x14ac:dyDescent="0.3">
      <c r="A47" s="48"/>
      <c r="B47" s="16" t="s">
        <v>25</v>
      </c>
      <c r="C47" s="21">
        <v>7.28</v>
      </c>
      <c r="D47" s="12"/>
      <c r="E47" s="22"/>
      <c r="F47" s="22"/>
      <c r="G47" s="22"/>
      <c r="H47" s="22"/>
      <c r="I47" s="22"/>
      <c r="J47" s="22"/>
    </row>
    <row r="48" spans="1:10" ht="16.5" thickBot="1" x14ac:dyDescent="0.3">
      <c r="A48" s="48"/>
      <c r="B48" s="16" t="s">
        <v>26</v>
      </c>
      <c r="C48" s="21">
        <v>1</v>
      </c>
      <c r="D48" s="12"/>
      <c r="E48" s="22"/>
      <c r="F48" s="22"/>
      <c r="G48" s="22"/>
      <c r="H48" s="22"/>
      <c r="I48" s="22"/>
      <c r="J48" s="22"/>
    </row>
    <row r="49" spans="1:10" ht="16.5" thickBot="1" x14ac:dyDescent="0.3">
      <c r="A49" s="48"/>
      <c r="B49" s="16" t="s">
        <v>27</v>
      </c>
      <c r="C49" s="21">
        <v>7</v>
      </c>
      <c r="D49" s="12"/>
      <c r="E49" s="22"/>
      <c r="F49" s="22"/>
      <c r="G49" s="22"/>
      <c r="H49" s="22"/>
      <c r="I49" s="22"/>
      <c r="J49" s="22"/>
    </row>
    <row r="50" spans="1:10" ht="16.5" thickBot="1" x14ac:dyDescent="0.3">
      <c r="A50" s="47"/>
      <c r="B50" s="2" t="s">
        <v>28</v>
      </c>
      <c r="C50" s="21">
        <v>0.7</v>
      </c>
      <c r="D50" s="12"/>
      <c r="E50" s="22"/>
      <c r="F50" s="22"/>
      <c r="G50" s="22"/>
      <c r="H50" s="22"/>
      <c r="I50" s="22"/>
      <c r="J50" s="22"/>
    </row>
    <row r="51" spans="1:10" ht="16.5" thickBot="1" x14ac:dyDescent="0.3">
      <c r="A51" s="36"/>
      <c r="B51" s="2" t="s">
        <v>29</v>
      </c>
      <c r="C51" s="3">
        <v>0.1</v>
      </c>
      <c r="D51" s="12"/>
      <c r="E51" s="79"/>
      <c r="F51" s="79"/>
      <c r="G51" s="24"/>
      <c r="H51" s="22"/>
      <c r="I51" s="22"/>
      <c r="J51" s="22"/>
    </row>
    <row r="52" spans="1:10" ht="15.75" x14ac:dyDescent="0.25">
      <c r="A52" s="7"/>
      <c r="B52" s="1"/>
      <c r="C52" s="1"/>
      <c r="D52" s="1"/>
      <c r="E52" s="77"/>
      <c r="F52" s="77"/>
      <c r="G52" s="25"/>
      <c r="H52" s="1"/>
      <c r="I52" s="1"/>
      <c r="J52" s="1"/>
    </row>
    <row r="53" spans="1:10" ht="15.75" x14ac:dyDescent="0.25">
      <c r="A53" s="22"/>
      <c r="B53" s="22"/>
      <c r="C53" s="22"/>
      <c r="D53" s="22"/>
      <c r="E53" s="77"/>
      <c r="F53" s="77"/>
      <c r="G53" s="25"/>
      <c r="H53" s="1"/>
      <c r="I53" s="1"/>
      <c r="J53" s="1"/>
    </row>
    <row r="54" spans="1:10" ht="15.75" x14ac:dyDescent="0.25">
      <c r="A54" s="51"/>
      <c r="B54" s="22"/>
      <c r="C54" s="22"/>
      <c r="D54" s="22"/>
      <c r="E54" s="77"/>
      <c r="F54" s="77"/>
      <c r="G54" s="25"/>
      <c r="H54" s="1"/>
      <c r="I54" s="1"/>
      <c r="J54" s="1"/>
    </row>
    <row r="55" spans="1:10" ht="15.75" x14ac:dyDescent="0.25">
      <c r="A55" s="52"/>
      <c r="B55" s="22"/>
      <c r="C55" s="22"/>
      <c r="D55" s="22"/>
      <c r="E55" s="77"/>
      <c r="F55" s="77"/>
      <c r="G55" s="25"/>
      <c r="H55" s="1"/>
      <c r="I55" s="1"/>
      <c r="J55" s="1"/>
    </row>
    <row r="56" spans="1:10" ht="15.75" x14ac:dyDescent="0.25">
      <c r="A56" s="51"/>
      <c r="B56" s="22"/>
      <c r="C56" s="22"/>
      <c r="D56" s="22"/>
      <c r="E56" s="26"/>
      <c r="F56" s="26"/>
      <c r="G56" s="25"/>
      <c r="H56" s="1"/>
      <c r="I56" s="1"/>
      <c r="J56" s="1"/>
    </row>
    <row r="57" spans="1:10" ht="15.75" x14ac:dyDescent="0.25">
      <c r="A57" s="52"/>
      <c r="B57" s="22"/>
      <c r="C57" s="22"/>
      <c r="D57" s="22"/>
      <c r="E57" s="78"/>
      <c r="F57" s="78"/>
      <c r="G57" s="20"/>
      <c r="H57" s="1"/>
      <c r="I57" s="1"/>
      <c r="J57" s="1"/>
    </row>
    <row r="58" spans="1:10" x14ac:dyDescent="0.25">
      <c r="A58" s="22"/>
      <c r="B58" s="22"/>
      <c r="C58" s="22"/>
      <c r="D58" s="22"/>
      <c r="E58" s="22"/>
      <c r="F58" s="22"/>
      <c r="G58" s="22"/>
      <c r="H58" s="1"/>
      <c r="I58" s="1"/>
      <c r="J58" s="1"/>
    </row>
    <row r="59" spans="1:10" ht="15.75" x14ac:dyDescent="0.25">
      <c r="A59" s="22"/>
      <c r="B59" s="22"/>
      <c r="C59" s="22"/>
      <c r="D59" s="22"/>
      <c r="E59" s="78"/>
      <c r="F59" s="78"/>
      <c r="G59" s="20"/>
      <c r="H59" s="1"/>
      <c r="I59" s="1"/>
      <c r="J59" s="1"/>
    </row>
    <row r="60" spans="1:10" x14ac:dyDescent="0.25">
      <c r="A60" s="23"/>
      <c r="B60" s="23"/>
      <c r="C60" s="23"/>
      <c r="D60" s="23"/>
      <c r="E60" s="22"/>
      <c r="F60" s="22"/>
      <c r="G60" s="22"/>
    </row>
    <row r="61" spans="1:10" ht="15.75" x14ac:dyDescent="0.25">
      <c r="A61" s="23"/>
      <c r="B61" s="23"/>
      <c r="C61" s="23"/>
      <c r="D61" s="23"/>
      <c r="E61" s="79"/>
      <c r="F61" s="79"/>
      <c r="G61" s="24"/>
    </row>
    <row r="62" spans="1:10" ht="15.75" x14ac:dyDescent="0.25">
      <c r="A62" s="23"/>
      <c r="B62" s="23"/>
      <c r="C62" s="23"/>
      <c r="D62" s="23"/>
      <c r="E62" s="77"/>
      <c r="F62" s="77"/>
      <c r="G62" s="25"/>
    </row>
    <row r="63" spans="1:10" ht="15.75" x14ac:dyDescent="0.25">
      <c r="A63" s="23"/>
      <c r="B63" s="23"/>
      <c r="C63" s="23"/>
      <c r="D63" s="23"/>
      <c r="E63" s="77"/>
      <c r="F63" s="77"/>
      <c r="G63" s="25"/>
    </row>
    <row r="64" spans="1:10" ht="15.75" x14ac:dyDescent="0.25">
      <c r="A64" s="23"/>
      <c r="B64" s="23"/>
      <c r="C64" s="23"/>
      <c r="D64" s="23"/>
      <c r="E64" s="77"/>
      <c r="F64" s="77"/>
      <c r="G64" s="25"/>
    </row>
    <row r="65" spans="1:7" ht="15.75" x14ac:dyDescent="0.25">
      <c r="A65" s="23"/>
      <c r="B65" s="23"/>
      <c r="C65" s="23"/>
      <c r="D65" s="23"/>
      <c r="E65" s="77"/>
      <c r="F65" s="77"/>
      <c r="G65" s="25"/>
    </row>
    <row r="66" spans="1:7" ht="15.75" x14ac:dyDescent="0.25">
      <c r="A66" s="23"/>
      <c r="B66" s="23"/>
      <c r="C66" s="23"/>
      <c r="D66" s="23"/>
      <c r="E66" s="26"/>
      <c r="F66" s="26"/>
      <c r="G66" s="25"/>
    </row>
    <row r="67" spans="1:7" ht="15.75" x14ac:dyDescent="0.25">
      <c r="A67" s="23"/>
      <c r="B67" s="23"/>
      <c r="C67" s="23"/>
      <c r="D67" s="23"/>
      <c r="E67" s="78"/>
      <c r="F67" s="78"/>
      <c r="G67" s="20"/>
    </row>
    <row r="68" spans="1:7" x14ac:dyDescent="0.25">
      <c r="A68" s="23"/>
      <c r="B68" s="23"/>
      <c r="C68" s="23"/>
      <c r="D68" s="23"/>
      <c r="E68" s="22"/>
      <c r="F68" s="22"/>
      <c r="G68" s="22"/>
    </row>
    <row r="69" spans="1:7" ht="15.75" x14ac:dyDescent="0.25">
      <c r="A69" s="23"/>
      <c r="B69" s="23"/>
      <c r="C69" s="23"/>
      <c r="D69" s="23"/>
      <c r="E69" s="78"/>
      <c r="F69" s="78"/>
      <c r="G69" s="20"/>
    </row>
    <row r="70" spans="1:7" x14ac:dyDescent="0.25">
      <c r="A70" s="23"/>
      <c r="B70" s="23"/>
      <c r="C70" s="23"/>
      <c r="D70" s="23"/>
      <c r="E70" s="22"/>
      <c r="F70" s="22"/>
      <c r="G70" s="22"/>
    </row>
    <row r="71" spans="1:7" ht="15.75" x14ac:dyDescent="0.25">
      <c r="A71" s="23"/>
      <c r="B71" s="23"/>
      <c r="C71" s="23"/>
      <c r="D71" s="23"/>
      <c r="E71" s="79"/>
      <c r="F71" s="79"/>
      <c r="G71" s="24"/>
    </row>
    <row r="72" spans="1:7" ht="15.75" x14ac:dyDescent="0.25">
      <c r="A72" s="23"/>
      <c r="B72" s="23"/>
      <c r="C72" s="23"/>
      <c r="D72" s="23"/>
      <c r="E72" s="77"/>
      <c r="F72" s="77"/>
      <c r="G72" s="25"/>
    </row>
    <row r="73" spans="1:7" ht="15.75" x14ac:dyDescent="0.25">
      <c r="A73" s="23"/>
      <c r="B73" s="23"/>
      <c r="C73" s="23"/>
      <c r="D73" s="23"/>
      <c r="E73" s="77"/>
      <c r="F73" s="77"/>
      <c r="G73" s="25"/>
    </row>
    <row r="74" spans="1:7" ht="15.75" x14ac:dyDescent="0.25">
      <c r="A74" s="23"/>
      <c r="B74" s="23"/>
      <c r="C74" s="23"/>
      <c r="D74" s="23"/>
      <c r="E74" s="77"/>
      <c r="F74" s="77"/>
      <c r="G74" s="25"/>
    </row>
    <row r="75" spans="1:7" ht="15.75" x14ac:dyDescent="0.25">
      <c r="A75" s="23"/>
      <c r="B75" s="23"/>
      <c r="C75" s="23"/>
      <c r="D75" s="23"/>
      <c r="E75" s="77"/>
      <c r="F75" s="77"/>
      <c r="G75" s="25"/>
    </row>
    <row r="76" spans="1:7" ht="15.75" x14ac:dyDescent="0.25">
      <c r="E76" s="26"/>
      <c r="F76" s="26"/>
      <c r="G76" s="25"/>
    </row>
    <row r="77" spans="1:7" ht="15.75" x14ac:dyDescent="0.25">
      <c r="E77" s="78"/>
      <c r="F77" s="78"/>
      <c r="G77" s="20"/>
    </row>
    <row r="78" spans="1:7" x14ac:dyDescent="0.25">
      <c r="E78" s="23"/>
      <c r="F78" s="23"/>
      <c r="G78" s="23"/>
    </row>
    <row r="79" spans="1:7" x14ac:dyDescent="0.25">
      <c r="E79" s="23"/>
      <c r="F79" s="23"/>
      <c r="G79" s="23"/>
    </row>
  </sheetData>
  <mergeCells count="24">
    <mergeCell ref="A2:G2"/>
    <mergeCell ref="A3:C3"/>
    <mergeCell ref="E51:F51"/>
    <mergeCell ref="E52:F52"/>
    <mergeCell ref="E53:F53"/>
    <mergeCell ref="E29:G29"/>
    <mergeCell ref="F46:G46"/>
    <mergeCell ref="E69:F69"/>
    <mergeCell ref="E71:F71"/>
    <mergeCell ref="E54:F54"/>
    <mergeCell ref="E55:F55"/>
    <mergeCell ref="E57:F57"/>
    <mergeCell ref="E59:F59"/>
    <mergeCell ref="E61:F61"/>
    <mergeCell ref="E62:F62"/>
    <mergeCell ref="E63:F63"/>
    <mergeCell ref="E64:F64"/>
    <mergeCell ref="E65:F65"/>
    <mergeCell ref="E67:F67"/>
    <mergeCell ref="E72:F72"/>
    <mergeCell ref="E73:F73"/>
    <mergeCell ref="E74:F74"/>
    <mergeCell ref="E75:F75"/>
    <mergeCell ref="E77:F7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Ricardo</cp:lastModifiedBy>
  <dcterms:created xsi:type="dcterms:W3CDTF">2018-05-11T11:14:20Z</dcterms:created>
  <dcterms:modified xsi:type="dcterms:W3CDTF">2021-04-16T19:27:06Z</dcterms:modified>
</cp:coreProperties>
</file>