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40" windowHeight="8445" activeTab="0"/>
  </bookViews>
  <sheets>
    <sheet name="UTA" sheetId="1" r:id="rId1"/>
  </sheets>
  <definedNames>
    <definedName name="_xlnm.Print_Area" localSheetId="0">'UTA'!$A$1:$L$46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<sst xmlns="http://schemas.openxmlformats.org/spreadsheetml/2006/main" count="77" uniqueCount="68">
  <si>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CÁLCULO de la U T A </t>
  </si>
  <si>
    <t>COSTOS OPERATIVOS DEL TRACTOR Y LA MAQUINARIA</t>
  </si>
  <si>
    <t>Ítem</t>
  </si>
  <si>
    <t>Datos</t>
  </si>
  <si>
    <t>Unidades</t>
  </si>
  <si>
    <t>COSTOS del TRACTOR SOLO</t>
  </si>
  <si>
    <t>Amortizaciones</t>
  </si>
  <si>
    <t>$/hora</t>
  </si>
  <si>
    <t>Val. Residual</t>
  </si>
  <si>
    <t xml:space="preserve">Tractor </t>
  </si>
  <si>
    <t>Interés</t>
  </si>
  <si>
    <t>Amortización</t>
  </si>
  <si>
    <t>Potencia</t>
  </si>
  <si>
    <t>HP</t>
  </si>
  <si>
    <t>Mantenimiento</t>
  </si>
  <si>
    <t>Amort. Año</t>
  </si>
  <si>
    <t>Valor a Nuevo</t>
  </si>
  <si>
    <t>$</t>
  </si>
  <si>
    <t>Combustible</t>
  </si>
  <si>
    <t>Amort. Hora</t>
  </si>
  <si>
    <t>Vida Util</t>
  </si>
  <si>
    <t>años</t>
  </si>
  <si>
    <t>Personal</t>
  </si>
  <si>
    <t>Uso anual</t>
  </si>
  <si>
    <t>horas/año</t>
  </si>
  <si>
    <t>COSTO TOTAL</t>
  </si>
  <si>
    <t>precio</t>
  </si>
  <si>
    <t>$/litro</t>
  </si>
  <si>
    <t>Análisis de sensibilidad del costo según uso anual</t>
  </si>
  <si>
    <t>consumo</t>
  </si>
  <si>
    <t>litros/hora</t>
  </si>
  <si>
    <t>Calculado</t>
  </si>
  <si>
    <t>+50%</t>
  </si>
  <si>
    <t>+100%</t>
  </si>
  <si>
    <t>Uso</t>
  </si>
  <si>
    <t>(h/año)</t>
  </si>
  <si>
    <t xml:space="preserve">Tractorista </t>
  </si>
  <si>
    <t>El costo horario baja</t>
  </si>
  <si>
    <t xml:space="preserve">a medida que aumenta </t>
  </si>
  <si>
    <t>el uso anual</t>
  </si>
  <si>
    <t>Equivalencias de UTA</t>
  </si>
  <si>
    <t>Tipo de</t>
  </si>
  <si>
    <t>Tpo. Operat.</t>
  </si>
  <si>
    <t>Costo</t>
  </si>
  <si>
    <t>Equivale</t>
  </si>
  <si>
    <t>Implemento</t>
  </si>
  <si>
    <t>hora/ha</t>
  </si>
  <si>
    <t>$/ha</t>
  </si>
  <si>
    <t>a UTA</t>
  </si>
  <si>
    <t>arada</t>
  </si>
  <si>
    <t>Cincel</t>
  </si>
  <si>
    <t>Disco Doble</t>
  </si>
  <si>
    <t>Rastra diente</t>
  </si>
  <si>
    <t>La UTA (Unidad de Trabajo Agrícola)</t>
  </si>
  <si>
    <t>S.G.Grueso convenc</t>
  </si>
  <si>
    <t>es el Equivalente Arada con Tractor</t>
  </si>
  <si>
    <t>S.G.Grueso directa</t>
  </si>
  <si>
    <t>El Tiempo Operativo</t>
  </si>
  <si>
    <t>Rotativa</t>
  </si>
  <si>
    <t>es el propio de cada trabajo en particular</t>
  </si>
  <si>
    <t>Fertilizadora</t>
  </si>
  <si>
    <t>que se define con el dato real del caso</t>
  </si>
  <si>
    <t>Excéntrica Pesada</t>
  </si>
  <si>
    <t>Cuando el equipo que se utiliza es muy</t>
  </si>
  <si>
    <t>diferente al estandar, se debe aplicar otro</t>
  </si>
  <si>
    <t>valor que corrige el de uso corriente</t>
  </si>
  <si>
    <t>Calculó:</t>
  </si>
  <si>
    <t>Fecha: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</si>
</sst>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%"/>
    <numFmt numFmtId="181" formatCode="#,##0\ &quot;$&quot;"/>
    <numFmt numFmtId="182" formatCode="0.0"/>
    <numFmt numFmtId="183" formatCode="#,##0.00\ &quot;$&quot;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6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Bookman Old Style"/>
      <family val="1"/>
    </font>
    <font>
      <b/>
      <sz val="10"/>
      <color indexed="9"/>
      <name val="Bookman Old Style"/>
      <family val="1"/>
    </font>
    <font>
      <b/>
      <sz val="10"/>
      <color indexed="16"/>
      <name val="Bookman Old Style"/>
      <family val="1"/>
    </font>
    <font>
      <sz val="9"/>
      <name val="Bookman Old Style"/>
      <family val="1"/>
    </font>
    <font>
      <b/>
      <sz val="9"/>
      <color indexed="10"/>
      <name val="Bookman Old Style"/>
      <family val="1"/>
    </font>
    <font>
      <b/>
      <sz val="8"/>
      <color indexed="10"/>
      <name val="Bookman Old Style"/>
      <family val="1"/>
    </font>
    <font>
      <b/>
      <sz val="9"/>
      <name val="Bookman Old Style"/>
      <family val="1"/>
    </font>
    <font>
      <b/>
      <sz val="8"/>
      <color indexed="16"/>
      <name val="Bookman Old Style"/>
      <family val="1"/>
    </font>
    <font>
      <b/>
      <sz val="9"/>
      <color indexed="12"/>
      <name val="Bookman Old Style"/>
      <family val="1"/>
    </font>
    <font>
      <b/>
      <sz val="10"/>
      <color indexed="58"/>
      <name val="Bookman Old Style"/>
      <family val="1"/>
    </font>
    <font>
      <b/>
      <sz val="9"/>
      <color indexed="9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10"/>
      <name val="Bookman Old Style"/>
      <family val="1"/>
    </font>
    <font>
      <b/>
      <i/>
      <sz val="10"/>
      <color indexed="12"/>
      <name val="Bookman Old Style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180" fontId="8" fillId="0" borderId="19" xfId="53" applyNumberFormat="1" applyFont="1" applyBorder="1" applyAlignment="1">
      <alignment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5" fillId="35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20" xfId="0" applyFont="1" applyBorder="1" applyAlignment="1">
      <alignment/>
    </xf>
    <xf numFmtId="180" fontId="8" fillId="0" borderId="23" xfId="53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36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36" borderId="20" xfId="0" applyFont="1" applyFill="1" applyBorder="1" applyAlignment="1">
      <alignment/>
    </xf>
    <xf numFmtId="0" fontId="5" fillId="0" borderId="23" xfId="0" applyFont="1" applyBorder="1" applyAlignment="1">
      <alignment/>
    </xf>
    <xf numFmtId="182" fontId="5" fillId="0" borderId="22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0" fontId="5" fillId="0" borderId="28" xfId="0" applyFont="1" applyBorder="1" applyAlignment="1">
      <alignment/>
    </xf>
    <xf numFmtId="0" fontId="5" fillId="36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9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2" fontId="7" fillId="37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9" fontId="4" fillId="0" borderId="30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2" fontId="5" fillId="36" borderId="18" xfId="0" applyNumberFormat="1" applyFont="1" applyFill="1" applyBorder="1" applyAlignment="1">
      <alignment/>
    </xf>
    <xf numFmtId="0" fontId="11" fillId="34" borderId="33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2" fontId="5" fillId="36" borderId="29" xfId="0" applyNumberFormat="1" applyFont="1" applyFill="1" applyBorder="1" applyAlignment="1">
      <alignment/>
    </xf>
    <xf numFmtId="9" fontId="5" fillId="0" borderId="2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/>
    </xf>
    <xf numFmtId="9" fontId="5" fillId="0" borderId="20" xfId="0" applyNumberFormat="1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35" xfId="0" applyFont="1" applyBorder="1" applyAlignment="1">
      <alignment/>
    </xf>
    <xf numFmtId="2" fontId="5" fillId="36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2" fontId="7" fillId="0" borderId="2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35" borderId="36" xfId="0" applyFont="1" applyFill="1" applyBorder="1" applyAlignment="1">
      <alignment/>
    </xf>
    <xf numFmtId="0" fontId="14" fillId="35" borderId="37" xfId="0" applyFont="1" applyFill="1" applyBorder="1" applyAlignment="1">
      <alignment horizontal="center"/>
    </xf>
    <xf numFmtId="0" fontId="14" fillId="35" borderId="37" xfId="0" applyFont="1" applyFill="1" applyBorder="1" applyAlignment="1">
      <alignment/>
    </xf>
    <xf numFmtId="0" fontId="14" fillId="35" borderId="38" xfId="0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2" fontId="14" fillId="35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37" borderId="33" xfId="0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0" fontId="2" fillId="37" borderId="2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18" fillId="36" borderId="37" xfId="0" applyFont="1" applyFill="1" applyBorder="1" applyAlignment="1">
      <alignment horizontal="right"/>
    </xf>
    <xf numFmtId="0" fontId="18" fillId="36" borderId="37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5" fillId="0" borderId="31" xfId="0" applyFont="1" applyBorder="1" applyAlignment="1">
      <alignment horizontal="right"/>
    </xf>
    <xf numFmtId="0" fontId="18" fillId="36" borderId="43" xfId="0" applyFont="1" applyFill="1" applyBorder="1" applyAlignment="1">
      <alignment horizontal="right"/>
    </xf>
    <xf numFmtId="0" fontId="18" fillId="36" borderId="43" xfId="0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Sensibilidad</a:t>
            </a:r>
          </a:p>
        </c:rich>
      </c:tx>
      <c:layout>
        <c:manualLayout>
          <c:xMode val="factor"/>
          <c:yMode val="factor"/>
          <c:x val="0.03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905"/>
          <c:w val="0.885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v>Horas anuales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UTA!$F$15:$J$15</c:f>
              <c:numCache/>
            </c:numRef>
          </c:cat>
          <c:val>
            <c:numRef>
              <c:f>UTA!$F$16:$J$16</c:f>
              <c:numCache/>
            </c:numRef>
          </c:val>
        </c:ser>
        <c:axId val="49870662"/>
        <c:axId val="25899391"/>
      </c:barChart>
      <c:catAx>
        <c:axId val="49870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9391"/>
        <c:crosses val="autoZero"/>
        <c:auto val="0"/>
        <c:lblOffset val="100"/>
        <c:tickLblSkip val="1"/>
        <c:noMultiLvlLbl val="0"/>
      </c:catAx>
      <c:valAx>
        <c:axId val="25899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0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16</xdr:row>
      <xdr:rowOff>142875</xdr:rowOff>
    </xdr:from>
    <xdr:to>
      <xdr:col>12</xdr:col>
      <xdr:colOff>19050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838575" y="3305175"/>
        <a:ext cx="39814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" name="Rectangle 36"/>
        <xdr:cNvSpPr>
          <a:spLocks/>
        </xdr:cNvSpPr>
      </xdr:nvSpPr>
      <xdr:spPr>
        <a:xfrm>
          <a:off x="276225" y="0"/>
          <a:ext cx="72485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3" name="Rectangle 37"/>
        <xdr:cNvSpPr>
          <a:spLocks/>
        </xdr:cNvSpPr>
      </xdr:nvSpPr>
      <xdr:spPr>
        <a:xfrm>
          <a:off x="276225" y="1228725"/>
          <a:ext cx="1428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0</xdr:colOff>
      <xdr:row>11</xdr:row>
      <xdr:rowOff>0</xdr:rowOff>
    </xdr:to>
    <xdr:sp>
      <xdr:nvSpPr>
        <xdr:cNvPr id="4" name="Rectangle 38"/>
        <xdr:cNvSpPr>
          <a:spLocks/>
        </xdr:cNvSpPr>
      </xdr:nvSpPr>
      <xdr:spPr>
        <a:xfrm>
          <a:off x="276225" y="1428750"/>
          <a:ext cx="29432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5" name="Rectangle 39"/>
        <xdr:cNvSpPr>
          <a:spLocks/>
        </xdr:cNvSpPr>
      </xdr:nvSpPr>
      <xdr:spPr>
        <a:xfrm>
          <a:off x="276225" y="2190750"/>
          <a:ext cx="14287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12</xdr:row>
      <xdr:rowOff>9525</xdr:rowOff>
    </xdr:from>
    <xdr:to>
      <xdr:col>3</xdr:col>
      <xdr:colOff>476250</xdr:colOff>
      <xdr:row>14</xdr:row>
      <xdr:rowOff>9525</xdr:rowOff>
    </xdr:to>
    <xdr:sp>
      <xdr:nvSpPr>
        <xdr:cNvPr id="6" name="Rectangle 40"/>
        <xdr:cNvSpPr>
          <a:spLocks/>
        </xdr:cNvSpPr>
      </xdr:nvSpPr>
      <xdr:spPr>
        <a:xfrm>
          <a:off x="133350" y="2390775"/>
          <a:ext cx="28860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7" name="Rectangle 41"/>
        <xdr:cNvSpPr>
          <a:spLocks/>
        </xdr:cNvSpPr>
      </xdr:nvSpPr>
      <xdr:spPr>
        <a:xfrm>
          <a:off x="276225" y="2762250"/>
          <a:ext cx="1428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8" name="Rectangle 43"/>
        <xdr:cNvSpPr>
          <a:spLocks/>
        </xdr:cNvSpPr>
      </xdr:nvSpPr>
      <xdr:spPr>
        <a:xfrm>
          <a:off x="276225" y="838200"/>
          <a:ext cx="2943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9" name="Rectangle 44"/>
        <xdr:cNvSpPr>
          <a:spLocks/>
        </xdr:cNvSpPr>
      </xdr:nvSpPr>
      <xdr:spPr>
        <a:xfrm>
          <a:off x="4410075" y="838200"/>
          <a:ext cx="25908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11</xdr:col>
      <xdr:colOff>0</xdr:colOff>
      <xdr:row>11</xdr:row>
      <xdr:rowOff>0</xdr:rowOff>
    </xdr:to>
    <xdr:sp>
      <xdr:nvSpPr>
        <xdr:cNvPr id="10" name="Rectangle 45"/>
        <xdr:cNvSpPr>
          <a:spLocks/>
        </xdr:cNvSpPr>
      </xdr:nvSpPr>
      <xdr:spPr>
        <a:xfrm>
          <a:off x="4410075" y="1038225"/>
          <a:ext cx="311467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11" name="Rectangle 47"/>
        <xdr:cNvSpPr>
          <a:spLocks/>
        </xdr:cNvSpPr>
      </xdr:nvSpPr>
      <xdr:spPr>
        <a:xfrm>
          <a:off x="4410075" y="7391400"/>
          <a:ext cx="25908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9</xdr:col>
      <xdr:colOff>0</xdr:colOff>
      <xdr:row>31</xdr:row>
      <xdr:rowOff>0</xdr:rowOff>
    </xdr:to>
    <xdr:sp>
      <xdr:nvSpPr>
        <xdr:cNvPr id="12" name="Rectangle 48"/>
        <xdr:cNvSpPr>
          <a:spLocks/>
        </xdr:cNvSpPr>
      </xdr:nvSpPr>
      <xdr:spPr>
        <a:xfrm>
          <a:off x="4410075" y="5857875"/>
          <a:ext cx="195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40</xdr:row>
      <xdr:rowOff>0</xdr:rowOff>
    </xdr:to>
    <xdr:sp>
      <xdr:nvSpPr>
        <xdr:cNvPr id="13" name="Rectangle 49"/>
        <xdr:cNvSpPr>
          <a:spLocks/>
        </xdr:cNvSpPr>
      </xdr:nvSpPr>
      <xdr:spPr>
        <a:xfrm>
          <a:off x="276225" y="4314825"/>
          <a:ext cx="3533775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46</xdr:row>
      <xdr:rowOff>0</xdr:rowOff>
    </xdr:from>
    <xdr:to>
      <xdr:col>10</xdr:col>
      <xdr:colOff>9525</xdr:colOff>
      <xdr:row>46</xdr:row>
      <xdr:rowOff>0</xdr:rowOff>
    </xdr:to>
    <xdr:sp>
      <xdr:nvSpPr>
        <xdr:cNvPr id="14" name="Rectangle 54"/>
        <xdr:cNvSpPr>
          <a:spLocks/>
        </xdr:cNvSpPr>
      </xdr:nvSpPr>
      <xdr:spPr>
        <a:xfrm>
          <a:off x="266700" y="8782050"/>
          <a:ext cx="674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9525</xdr:colOff>
      <xdr:row>46</xdr:row>
      <xdr:rowOff>0</xdr:rowOff>
    </xdr:to>
    <xdr:sp>
      <xdr:nvSpPr>
        <xdr:cNvPr id="15" name="Rectangle 55"/>
        <xdr:cNvSpPr>
          <a:spLocks/>
        </xdr:cNvSpPr>
      </xdr:nvSpPr>
      <xdr:spPr>
        <a:xfrm>
          <a:off x="276225" y="8782050"/>
          <a:ext cx="6734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9</xdr:col>
      <xdr:colOff>9525</xdr:colOff>
      <xdr:row>46</xdr:row>
      <xdr:rowOff>0</xdr:rowOff>
    </xdr:to>
    <xdr:sp>
      <xdr:nvSpPr>
        <xdr:cNvPr id="16" name="Rectangle 56"/>
        <xdr:cNvSpPr>
          <a:spLocks/>
        </xdr:cNvSpPr>
      </xdr:nvSpPr>
      <xdr:spPr>
        <a:xfrm>
          <a:off x="2543175" y="8782050"/>
          <a:ext cx="3829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Layout" zoomScale="148" zoomScaleNormal="120" zoomScalePageLayoutView="148" workbookViewId="0" topLeftCell="B1">
      <selection activeCell="C16" sqref="C16"/>
    </sheetView>
  </sheetViews>
  <sheetFormatPr defaultColWidth="11.421875" defaultRowHeight="12.75"/>
  <cols>
    <col min="1" max="1" width="4.140625" style="1" customWidth="1"/>
    <col min="2" max="2" width="21.421875" style="1" customWidth="1"/>
    <col min="3" max="3" width="12.57421875" style="1" customWidth="1"/>
    <col min="4" max="4" width="10.140625" style="1" customWidth="1"/>
    <col min="5" max="5" width="8.8515625" style="1" customWidth="1"/>
    <col min="6" max="6" width="9.00390625" style="1" customWidth="1"/>
    <col min="7" max="7" width="10.00390625" style="1" customWidth="1"/>
    <col min="8" max="8" width="9.57421875" style="1" customWidth="1"/>
    <col min="9" max="9" width="9.7109375" style="1" customWidth="1"/>
    <col min="10" max="10" width="9.57421875" style="1" customWidth="1"/>
    <col min="11" max="11" width="7.8515625" style="1" customWidth="1"/>
    <col min="12" max="12" width="4.140625" style="1" customWidth="1"/>
    <col min="13" max="13" width="2.57421875" style="1" customWidth="1"/>
    <col min="14" max="14" width="14.00390625" style="1" customWidth="1"/>
    <col min="15" max="15" width="11.00390625" style="1" customWidth="1"/>
    <col min="16" max="16384" width="11.421875" style="1" customWidth="1"/>
  </cols>
  <sheetData>
    <row r="1" spans="2:11" ht="20.25">
      <c r="B1" s="97" t="s">
        <v>0</v>
      </c>
      <c r="C1" s="98"/>
      <c r="D1" s="98"/>
      <c r="E1" s="98"/>
      <c r="F1" s="98"/>
      <c r="G1" s="98"/>
      <c r="H1" s="98"/>
      <c r="I1" s="98"/>
      <c r="J1" s="98"/>
      <c r="K1" s="99"/>
    </row>
    <row r="3" spans="1:2" ht="15">
      <c r="A3" s="2"/>
      <c r="B3" s="3" t="s">
        <v>1</v>
      </c>
    </row>
    <row r="4" ht="15.75" thickBot="1"/>
    <row r="5" spans="2:10" ht="15.75" thickBot="1">
      <c r="B5" s="4" t="s">
        <v>2</v>
      </c>
      <c r="C5" s="5" t="s">
        <v>3</v>
      </c>
      <c r="D5" s="6" t="s">
        <v>4</v>
      </c>
      <c r="E5" s="7"/>
      <c r="G5" s="8" t="s">
        <v>5</v>
      </c>
      <c r="H5" s="9"/>
      <c r="I5" s="9"/>
      <c r="J5" s="10"/>
    </row>
    <row r="6" spans="2:15" ht="15">
      <c r="B6" s="11"/>
      <c r="G6" s="12" t="s">
        <v>6</v>
      </c>
      <c r="H6" s="13"/>
      <c r="I6" s="14" t="e">
        <f>O9</f>
        <v>#DIV/0!</v>
      </c>
      <c r="J6" s="15" t="s">
        <v>7</v>
      </c>
      <c r="K6" s="16" t="e">
        <f>I6/$I$11</f>
        <v>#DIV/0!</v>
      </c>
      <c r="N6" s="17" t="s">
        <v>8</v>
      </c>
      <c r="O6" s="18">
        <f>C9*25%</f>
        <v>0</v>
      </c>
    </row>
    <row r="7" spans="2:15" ht="15.75" thickBot="1">
      <c r="B7" s="19" t="s">
        <v>9</v>
      </c>
      <c r="C7" s="20"/>
      <c r="D7" s="20"/>
      <c r="E7" s="20"/>
      <c r="G7" s="21" t="s">
        <v>10</v>
      </c>
      <c r="H7" s="22"/>
      <c r="I7" s="23" t="e">
        <f>$C$9/2/$C$11*8%</f>
        <v>#DIV/0!</v>
      </c>
      <c r="J7" s="24" t="s">
        <v>7</v>
      </c>
      <c r="K7" s="25" t="e">
        <f>I7/$I$11</f>
        <v>#DIV/0!</v>
      </c>
      <c r="L7" s="20"/>
      <c r="N7" s="17" t="s">
        <v>11</v>
      </c>
      <c r="O7" s="18">
        <f>C9-O6</f>
        <v>0</v>
      </c>
    </row>
    <row r="8" spans="2:15" ht="15" customHeight="1">
      <c r="B8" s="26" t="s">
        <v>12</v>
      </c>
      <c r="C8" s="27"/>
      <c r="D8" s="28" t="s">
        <v>13</v>
      </c>
      <c r="E8" s="20"/>
      <c r="G8" s="29" t="s">
        <v>14</v>
      </c>
      <c r="H8" s="30"/>
      <c r="I8" s="31">
        <f>$C$9*0.00007</f>
        <v>0</v>
      </c>
      <c r="J8" s="24" t="s">
        <v>7</v>
      </c>
      <c r="K8" s="25" t="e">
        <f>I8/$I$11</f>
        <v>#DIV/0!</v>
      </c>
      <c r="L8" s="20"/>
      <c r="M8" s="20"/>
      <c r="N8" s="17" t="s">
        <v>15</v>
      </c>
      <c r="O8" s="18" t="e">
        <f>O7/C10</f>
        <v>#DIV/0!</v>
      </c>
    </row>
    <row r="9" spans="2:15" ht="15" customHeight="1">
      <c r="B9" s="32" t="s">
        <v>16</v>
      </c>
      <c r="C9" s="33"/>
      <c r="D9" s="34" t="s">
        <v>17</v>
      </c>
      <c r="E9" s="20"/>
      <c r="F9" s="20"/>
      <c r="G9" s="21" t="s">
        <v>18</v>
      </c>
      <c r="H9" s="22"/>
      <c r="I9" s="35">
        <f>$C$13*$C$14</f>
        <v>0</v>
      </c>
      <c r="J9" s="24" t="s">
        <v>7</v>
      </c>
      <c r="K9" s="25" t="e">
        <f>I9/$I$11</f>
        <v>#DIV/0!</v>
      </c>
      <c r="L9" s="20"/>
      <c r="M9" s="20"/>
      <c r="N9" s="17" t="s">
        <v>19</v>
      </c>
      <c r="O9" s="36" t="e">
        <f>O8/C11</f>
        <v>#DIV/0!</v>
      </c>
    </row>
    <row r="10" spans="2:13" ht="15" customHeight="1">
      <c r="B10" s="32" t="s">
        <v>20</v>
      </c>
      <c r="C10" s="33"/>
      <c r="D10" s="34" t="s">
        <v>21</v>
      </c>
      <c r="E10" s="20"/>
      <c r="F10" s="20"/>
      <c r="G10" s="21" t="s">
        <v>22</v>
      </c>
      <c r="H10" s="22"/>
      <c r="I10" s="23">
        <v>160</v>
      </c>
      <c r="J10" s="24" t="s">
        <v>7</v>
      </c>
      <c r="K10" s="25" t="e">
        <f>I10/$I$11</f>
        <v>#DIV/0!</v>
      </c>
      <c r="L10" s="11"/>
      <c r="M10" s="11"/>
    </row>
    <row r="11" spans="2:11" ht="15" customHeight="1" thickBot="1">
      <c r="B11" s="37" t="s">
        <v>23</v>
      </c>
      <c r="C11" s="38"/>
      <c r="D11" s="39" t="s">
        <v>24</v>
      </c>
      <c r="E11" s="20"/>
      <c r="F11" s="20"/>
      <c r="G11" s="40" t="s">
        <v>25</v>
      </c>
      <c r="H11" s="41"/>
      <c r="I11" s="42" t="e">
        <f>SUM(I6:I10)</f>
        <v>#DIV/0!</v>
      </c>
      <c r="J11" s="43" t="s">
        <v>7</v>
      </c>
      <c r="K11" s="44"/>
    </row>
    <row r="12" spans="2:10" ht="15" customHeight="1" thickBot="1">
      <c r="B12" s="19" t="s">
        <v>18</v>
      </c>
      <c r="C12" s="3"/>
      <c r="D12" s="3"/>
      <c r="F12" s="20"/>
      <c r="H12" s="20"/>
      <c r="I12" s="11"/>
      <c r="J12" s="20"/>
    </row>
    <row r="13" spans="2:11" ht="15" customHeight="1">
      <c r="B13" s="45" t="s">
        <v>26</v>
      </c>
      <c r="C13" s="46"/>
      <c r="D13" s="28" t="s">
        <v>27</v>
      </c>
      <c r="E13" s="20"/>
      <c r="F13" s="47" t="s">
        <v>28</v>
      </c>
      <c r="G13" s="48"/>
      <c r="H13" s="48"/>
      <c r="I13" s="48"/>
      <c r="J13" s="48"/>
      <c r="K13" s="49"/>
    </row>
    <row r="14" spans="2:11" ht="15" customHeight="1" thickBot="1">
      <c r="B14" s="37" t="s">
        <v>29</v>
      </c>
      <c r="C14" s="50"/>
      <c r="D14" s="39" t="s">
        <v>30</v>
      </c>
      <c r="E14" s="20"/>
      <c r="F14" s="51">
        <v>-0.5</v>
      </c>
      <c r="G14" s="51">
        <v>-0.3</v>
      </c>
      <c r="H14" s="52" t="s">
        <v>31</v>
      </c>
      <c r="I14" s="53" t="s">
        <v>32</v>
      </c>
      <c r="J14" s="54" t="s">
        <v>33</v>
      </c>
      <c r="K14" s="55" t="s">
        <v>34</v>
      </c>
    </row>
    <row r="15" spans="2:11" ht="15.75" thickBot="1">
      <c r="B15" s="19" t="s">
        <v>22</v>
      </c>
      <c r="C15" s="3"/>
      <c r="D15" s="56"/>
      <c r="E15" s="20"/>
      <c r="F15" s="55">
        <f>$C$11*0.5</f>
        <v>0</v>
      </c>
      <c r="G15" s="55">
        <f>$C$11*0.7</f>
        <v>0</v>
      </c>
      <c r="H15" s="57">
        <f>$C$11</f>
        <v>0</v>
      </c>
      <c r="I15" s="55">
        <f>$C$11*1.5</f>
        <v>0</v>
      </c>
      <c r="J15" s="55">
        <f>$C$11*2</f>
        <v>0</v>
      </c>
      <c r="K15" s="58" t="s">
        <v>35</v>
      </c>
    </row>
    <row r="16" spans="2:11" ht="15.75" thickBot="1">
      <c r="B16" s="59" t="s">
        <v>36</v>
      </c>
      <c r="C16" s="60"/>
      <c r="D16" s="61" t="s">
        <v>7</v>
      </c>
      <c r="E16" s="20"/>
      <c r="F16" s="31" t="e">
        <f>($O$8/F15)+(($C$9/2/F15)*8%)+$I$8+$I$9+$I$10</f>
        <v>#DIV/0!</v>
      </c>
      <c r="G16" s="31" t="e">
        <f>($O$8/G15)+(($C$9/2/G15)*8%)+$I$8+$I$9+$I$10</f>
        <v>#DIV/0!</v>
      </c>
      <c r="H16" s="62" t="e">
        <f>$I$11</f>
        <v>#DIV/0!</v>
      </c>
      <c r="I16" s="31" t="e">
        <f>($O$8/I15)+(($C$9/2/I15)*8%)+$I$8+$I$9+$I$10</f>
        <v>#DIV/0!</v>
      </c>
      <c r="J16" s="31" t="e">
        <f>($O$8/J15)+(($C$9/2/J15)*8%)+$I$8+$I$9+$I$10</f>
        <v>#DIV/0!</v>
      </c>
      <c r="K16" s="58" t="s">
        <v>7</v>
      </c>
    </row>
    <row r="18" ht="15">
      <c r="C18" s="63"/>
    </row>
    <row r="19" spans="3:15" ht="15">
      <c r="C19" s="64" t="s">
        <v>37</v>
      </c>
      <c r="O19" s="65"/>
    </row>
    <row r="20" ht="15">
      <c r="C20" s="66" t="s">
        <v>38</v>
      </c>
    </row>
    <row r="21" ht="15">
      <c r="C21" s="66" t="s">
        <v>39</v>
      </c>
    </row>
    <row r="22" ht="15.75" thickBot="1"/>
    <row r="23" spans="2:5" ht="15">
      <c r="B23" s="67"/>
      <c r="C23" s="68" t="s">
        <v>40</v>
      </c>
      <c r="D23" s="69"/>
      <c r="E23" s="70"/>
    </row>
    <row r="24" spans="2:5" ht="15">
      <c r="B24" s="71" t="s">
        <v>41</v>
      </c>
      <c r="C24" s="72" t="s">
        <v>42</v>
      </c>
      <c r="D24" s="72" t="s">
        <v>43</v>
      </c>
      <c r="E24" s="73" t="s">
        <v>44</v>
      </c>
    </row>
    <row r="25" spans="2:5" ht="15">
      <c r="B25" s="74" t="s">
        <v>45</v>
      </c>
      <c r="C25" s="75" t="s">
        <v>46</v>
      </c>
      <c r="D25" s="75" t="s">
        <v>47</v>
      </c>
      <c r="E25" s="76" t="s">
        <v>48</v>
      </c>
    </row>
    <row r="26" spans="2:5" ht="15">
      <c r="B26" s="77" t="s">
        <v>49</v>
      </c>
      <c r="C26" s="77">
        <v>0.64</v>
      </c>
      <c r="D26" s="78" t="e">
        <f>$I$11*1.5*C26</f>
        <v>#DIV/0!</v>
      </c>
      <c r="E26" s="55">
        <v>1</v>
      </c>
    </row>
    <row r="27" spans="2:11" ht="15">
      <c r="B27" s="77" t="s">
        <v>50</v>
      </c>
      <c r="C27" s="77">
        <v>0.48</v>
      </c>
      <c r="D27" s="78" t="e">
        <f>$D$26/$C$26*C27</f>
        <v>#DIV/0!</v>
      </c>
      <c r="E27" s="79" t="e">
        <f aca="true" t="shared" si="0" ref="E27:E40">D27/$D$26</f>
        <v>#DIV/0!</v>
      </c>
      <c r="H27" s="80"/>
      <c r="I27" s="80"/>
      <c r="J27" s="80"/>
      <c r="K27" s="81"/>
    </row>
    <row r="28" spans="2:5" ht="16.5" customHeight="1">
      <c r="B28" s="77" t="s">
        <v>51</v>
      </c>
      <c r="C28" s="77">
        <v>0.33</v>
      </c>
      <c r="D28" s="78" t="e">
        <f>$D$26/$C$26*C28</f>
        <v>#DIV/0!</v>
      </c>
      <c r="E28" s="79" t="e">
        <f t="shared" si="0"/>
        <v>#DIV/0!</v>
      </c>
    </row>
    <row r="29" spans="2:8" ht="15">
      <c r="B29" s="77" t="s">
        <v>52</v>
      </c>
      <c r="C29" s="77">
        <v>0.17</v>
      </c>
      <c r="D29" s="78" t="e">
        <f aca="true" t="shared" si="1" ref="D29:D40">$D$26/$C$26*C29</f>
        <v>#DIV/0!</v>
      </c>
      <c r="E29" s="79" t="e">
        <f t="shared" si="0"/>
        <v>#DIV/0!</v>
      </c>
      <c r="H29" s="82" t="s">
        <v>53</v>
      </c>
    </row>
    <row r="30" spans="2:8" ht="15">
      <c r="B30" s="77" t="s">
        <v>54</v>
      </c>
      <c r="C30" s="77">
        <v>0.2</v>
      </c>
      <c r="D30" s="78" t="e">
        <f t="shared" si="1"/>
        <v>#DIV/0!</v>
      </c>
      <c r="E30" s="79" t="e">
        <f t="shared" si="0"/>
        <v>#DIV/0!</v>
      </c>
      <c r="H30" s="82" t="s">
        <v>55</v>
      </c>
    </row>
    <row r="31" spans="2:9" ht="15">
      <c r="B31" s="77" t="s">
        <v>56</v>
      </c>
      <c r="C31" s="77">
        <v>0.27</v>
      </c>
      <c r="D31" s="78" t="e">
        <f t="shared" si="1"/>
        <v>#DIV/0!</v>
      </c>
      <c r="E31" s="79">
        <v>1.1</v>
      </c>
      <c r="G31" s="83"/>
      <c r="H31" s="84" t="s">
        <v>57</v>
      </c>
      <c r="I31" s="85"/>
    </row>
    <row r="32" spans="2:8" ht="15">
      <c r="B32" s="77" t="s">
        <v>58</v>
      </c>
      <c r="C32" s="77">
        <v>0.2</v>
      </c>
      <c r="D32" s="78" t="e">
        <f t="shared" si="1"/>
        <v>#DIV/0!</v>
      </c>
      <c r="E32" s="79" t="e">
        <f t="shared" si="0"/>
        <v>#DIV/0!</v>
      </c>
      <c r="H32" s="86" t="s">
        <v>59</v>
      </c>
    </row>
    <row r="33" spans="2:8" ht="15">
      <c r="B33" s="77" t="s">
        <v>60</v>
      </c>
      <c r="C33" s="77">
        <v>0.07</v>
      </c>
      <c r="D33" s="78" t="e">
        <f t="shared" si="1"/>
        <v>#DIV/0!</v>
      </c>
      <c r="E33" s="79" t="e">
        <f t="shared" si="0"/>
        <v>#DIV/0!</v>
      </c>
      <c r="H33" s="86" t="s">
        <v>61</v>
      </c>
    </row>
    <row r="34" spans="2:5" ht="15">
      <c r="B34" s="87" t="s">
        <v>62</v>
      </c>
      <c r="C34" s="77">
        <v>0.6</v>
      </c>
      <c r="D34" s="78" t="e">
        <f t="shared" si="1"/>
        <v>#DIV/0!</v>
      </c>
      <c r="E34" s="79" t="e">
        <f t="shared" si="0"/>
        <v>#DIV/0!</v>
      </c>
    </row>
    <row r="35" spans="2:8" ht="15">
      <c r="B35" s="88"/>
      <c r="C35" s="89"/>
      <c r="D35" s="78" t="e">
        <f t="shared" si="1"/>
        <v>#DIV/0!</v>
      </c>
      <c r="E35" s="79" t="e">
        <f t="shared" si="0"/>
        <v>#DIV/0!</v>
      </c>
      <c r="H35" s="86" t="s">
        <v>63</v>
      </c>
    </row>
    <row r="36" spans="2:8" ht="15">
      <c r="B36" s="88"/>
      <c r="C36" s="89"/>
      <c r="D36" s="78" t="e">
        <f t="shared" si="1"/>
        <v>#DIV/0!</v>
      </c>
      <c r="E36" s="79" t="e">
        <f t="shared" si="0"/>
        <v>#DIV/0!</v>
      </c>
      <c r="H36" s="86" t="s">
        <v>64</v>
      </c>
    </row>
    <row r="37" spans="2:8" ht="15">
      <c r="B37" s="88"/>
      <c r="C37" s="89"/>
      <c r="D37" s="78" t="e">
        <f t="shared" si="1"/>
        <v>#DIV/0!</v>
      </c>
      <c r="E37" s="79" t="e">
        <f t="shared" si="0"/>
        <v>#DIV/0!</v>
      </c>
      <c r="H37" s="86" t="s">
        <v>65</v>
      </c>
    </row>
    <row r="38" spans="2:8" ht="15.75" thickBot="1">
      <c r="B38" s="88"/>
      <c r="C38" s="89"/>
      <c r="D38" s="78" t="e">
        <f t="shared" si="1"/>
        <v>#DIV/0!</v>
      </c>
      <c r="E38" s="79" t="e">
        <f t="shared" si="0"/>
        <v>#DIV/0!</v>
      </c>
      <c r="H38" s="86"/>
    </row>
    <row r="39" spans="2:10" ht="15">
      <c r="B39" s="88"/>
      <c r="C39" s="89"/>
      <c r="D39" s="78" t="e">
        <f t="shared" si="1"/>
        <v>#DIV/0!</v>
      </c>
      <c r="E39" s="79" t="e">
        <f t="shared" si="0"/>
        <v>#DIV/0!</v>
      </c>
      <c r="G39" s="12" t="s">
        <v>66</v>
      </c>
      <c r="H39" s="90"/>
      <c r="I39" s="91"/>
      <c r="J39" s="92"/>
    </row>
    <row r="40" spans="2:10" ht="15.75" thickBot="1">
      <c r="B40" s="88"/>
      <c r="C40" s="89"/>
      <c r="D40" s="78" t="e">
        <f t="shared" si="1"/>
        <v>#DIV/0!</v>
      </c>
      <c r="E40" s="79" t="e">
        <f t="shared" si="0"/>
        <v>#DIV/0!</v>
      </c>
      <c r="G40" s="93" t="s">
        <v>67</v>
      </c>
      <c r="H40" s="94"/>
      <c r="I40" s="95"/>
      <c r="J40" s="96"/>
    </row>
    <row r="41" ht="15">
      <c r="D41" s="86"/>
    </row>
  </sheetData>
  <sheetProtection/>
  <mergeCells count="1">
    <mergeCell ref="B1:K1"/>
  </mergeCells>
  <printOptions/>
  <pageMargins left="0.63" right="0.49" top="0.984251968503937" bottom="1.05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Sánchez</dc:creator>
  <cp:keywords/>
  <dc:description/>
  <cp:lastModifiedBy>Ricardo</cp:lastModifiedBy>
  <dcterms:created xsi:type="dcterms:W3CDTF">2013-08-28T13:00:58Z</dcterms:created>
  <dcterms:modified xsi:type="dcterms:W3CDTF">2019-03-29T21:29:53Z</dcterms:modified>
  <cp:category/>
  <cp:version/>
  <cp:contentType/>
  <cp:contentStatus/>
</cp:coreProperties>
</file>