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01" activeTab="1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" sheetId="6" r:id="rId6"/>
    <sheet name="FF Proy" sheetId="7" r:id="rId7"/>
    <sheet name="TIR-VAN 1" sheetId="8" r:id="rId8"/>
  </sheets>
  <definedNames/>
  <calcPr fullCalcOnLoad="1"/>
</workbook>
</file>

<file path=xl/sharedStrings.xml><?xml version="1.0" encoding="utf-8"?>
<sst xmlns="http://schemas.openxmlformats.org/spreadsheetml/2006/main" count="210" uniqueCount="124">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</sst>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sz val="8"/>
      <name val="Arial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73" fontId="3" fillId="2" borderId="1" xfId="18" applyNumberFormat="1" applyFont="1" applyFill="1" applyBorder="1" applyAlignment="1">
      <alignment vertical="center"/>
    </xf>
    <xf numFmtId="173" fontId="3" fillId="2" borderId="1" xfId="18" applyNumberFormat="1" applyFont="1" applyFill="1" applyBorder="1" applyAlignment="1" quotePrefix="1">
      <alignment vertical="center"/>
    </xf>
    <xf numFmtId="0" fontId="3" fillId="0" borderId="3" xfId="0" applyFont="1" applyBorder="1" applyAlignment="1">
      <alignment vertical="center"/>
    </xf>
    <xf numFmtId="173" fontId="3" fillId="0" borderId="3" xfId="18" applyNumberFormat="1" applyFont="1" applyBorder="1" applyAlignment="1">
      <alignment vertical="center"/>
    </xf>
    <xf numFmtId="173" fontId="3" fillId="0" borderId="0" xfId="18" applyNumberFormat="1" applyFont="1" applyBorder="1" applyAlignment="1">
      <alignment vertical="center"/>
    </xf>
    <xf numFmtId="172" fontId="3" fillId="2" borderId="2" xfId="23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" xfId="23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3" fontId="3" fillId="2" borderId="8" xfId="18" applyNumberFormat="1" applyFont="1" applyFill="1" applyBorder="1" applyAlignment="1">
      <alignment vertical="center"/>
    </xf>
    <xf numFmtId="0" fontId="3" fillId="0" borderId="7" xfId="0" applyFont="1" applyBorder="1" applyAlignment="1" quotePrefix="1">
      <alignment vertical="center"/>
    </xf>
    <xf numFmtId="0" fontId="3" fillId="0" borderId="9" xfId="0" applyFont="1" applyBorder="1" applyAlignment="1">
      <alignment vertical="center"/>
    </xf>
    <xf numFmtId="173" fontId="3" fillId="2" borderId="10" xfId="18" applyNumberFormat="1" applyFont="1" applyFill="1" applyBorder="1" applyAlignment="1">
      <alignment vertical="center"/>
    </xf>
    <xf numFmtId="173" fontId="3" fillId="2" borderId="11" xfId="18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173" fontId="3" fillId="2" borderId="13" xfId="18" applyNumberFormat="1" applyFont="1" applyFill="1" applyBorder="1" applyAlignment="1">
      <alignment vertical="center"/>
    </xf>
    <xf numFmtId="173" fontId="3" fillId="2" borderId="14" xfId="1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vertical="center"/>
    </xf>
    <xf numFmtId="3" fontId="1" fillId="0" borderId="1" xfId="22" applyNumberFormat="1" applyFont="1" applyFill="1" applyBorder="1" applyAlignment="1">
      <alignment horizontal="center"/>
      <protection/>
    </xf>
    <xf numFmtId="6" fontId="3" fillId="2" borderId="15" xfId="0" applyNumberFormat="1" applyFont="1" applyFill="1" applyBorder="1" applyAlignment="1">
      <alignment/>
    </xf>
    <xf numFmtId="6" fontId="3" fillId="2" borderId="6" xfId="0" applyNumberFormat="1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3" fontId="1" fillId="0" borderId="8" xfId="22" applyNumberFormat="1" applyFont="1" applyFill="1" applyBorder="1" applyAlignment="1">
      <alignment horizontal="center"/>
      <protection/>
    </xf>
    <xf numFmtId="173" fontId="3" fillId="4" borderId="17" xfId="18" applyNumberFormat="1" applyFont="1" applyFill="1" applyBorder="1" applyAlignment="1">
      <alignment vertical="center"/>
    </xf>
    <xf numFmtId="173" fontId="3" fillId="4" borderId="2" xfId="18" applyNumberFormat="1" applyFont="1" applyFill="1" applyBorder="1" applyAlignment="1">
      <alignment vertical="center"/>
    </xf>
    <xf numFmtId="173" fontId="3" fillId="4" borderId="17" xfId="18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center"/>
    </xf>
    <xf numFmtId="6" fontId="3" fillId="2" borderId="1" xfId="0" applyNumberFormat="1" applyFont="1" applyFill="1" applyBorder="1" applyAlignment="1">
      <alignment/>
    </xf>
    <xf numFmtId="172" fontId="3" fillId="0" borderId="1" xfId="0" applyNumberFormat="1" applyFont="1" applyBorder="1" applyAlignment="1">
      <alignment horizontal="center"/>
    </xf>
    <xf numFmtId="0" fontId="3" fillId="4" borderId="17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72" fontId="3" fillId="0" borderId="19" xfId="23" applyNumberFormat="1" applyFont="1" applyBorder="1" applyAlignment="1">
      <alignment horizontal="center"/>
    </xf>
    <xf numFmtId="6" fontId="3" fillId="2" borderId="20" xfId="0" applyNumberFormat="1" applyFont="1" applyFill="1" applyBorder="1" applyAlignment="1">
      <alignment/>
    </xf>
    <xf numFmtId="172" fontId="3" fillId="0" borderId="21" xfId="23" applyNumberFormat="1" applyFont="1" applyFill="1" applyBorder="1" applyAlignment="1">
      <alignment horizontal="center"/>
    </xf>
    <xf numFmtId="6" fontId="3" fillId="2" borderId="21" xfId="0" applyNumberFormat="1" applyFont="1" applyFill="1" applyBorder="1" applyAlignment="1">
      <alignment/>
    </xf>
    <xf numFmtId="6" fontId="3" fillId="2" borderId="19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" borderId="22" xfId="0" applyFont="1" applyFill="1" applyBorder="1" applyAlignment="1">
      <alignment vertical="center"/>
    </xf>
    <xf numFmtId="173" fontId="3" fillId="3" borderId="5" xfId="18" applyNumberFormat="1" applyFont="1" applyFill="1" applyBorder="1" applyAlignment="1">
      <alignment vertical="center"/>
    </xf>
    <xf numFmtId="173" fontId="3" fillId="3" borderId="23" xfId="18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4" fillId="6" borderId="7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 wrapText="1"/>
    </xf>
    <xf numFmtId="0" fontId="14" fillId="6" borderId="24" xfId="0" applyFont="1" applyFill="1" applyBorder="1" applyAlignment="1">
      <alignment vertical="center"/>
    </xf>
    <xf numFmtId="0" fontId="3" fillId="7" borderId="7" xfId="0" applyFont="1" applyFill="1" applyBorder="1" applyAlignment="1" quotePrefix="1">
      <alignment vertical="center"/>
    </xf>
    <xf numFmtId="0" fontId="3" fillId="8" borderId="7" xfId="0" applyFont="1" applyFill="1" applyBorder="1" applyAlignment="1" quotePrefix="1">
      <alignment vertical="center"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3" fontId="17" fillId="8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7" borderId="0" xfId="0" applyNumberFormat="1" applyFont="1" applyFill="1" applyAlignment="1">
      <alignment/>
    </xf>
    <xf numFmtId="10" fontId="1" fillId="9" borderId="0" xfId="0" applyNumberFormat="1" applyFont="1" applyFill="1" applyAlignment="1">
      <alignment/>
    </xf>
    <xf numFmtId="10" fontId="1" fillId="10" borderId="0" xfId="0" applyNumberFormat="1" applyFont="1" applyFill="1" applyAlignment="1">
      <alignment/>
    </xf>
    <xf numFmtId="0" fontId="16" fillId="6" borderId="0" xfId="0" applyFont="1" applyFill="1" applyAlignment="1">
      <alignment vertic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41" fontId="5" fillId="0" borderId="26" xfId="0" applyNumberFormat="1" applyFont="1" applyBorder="1" applyAlignment="1">
      <alignment/>
    </xf>
    <xf numFmtId="41" fontId="5" fillId="0" borderId="27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23" applyFont="1" applyFill="1" applyBorder="1" applyAlignment="1">
      <alignment horizontal="center" vertical="center"/>
    </xf>
    <xf numFmtId="172" fontId="2" fillId="0" borderId="1" xfId="2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9" fontId="2" fillId="0" borderId="1" xfId="23" applyFont="1" applyFill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2" fillId="2" borderId="25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vertical="center"/>
    </xf>
    <xf numFmtId="3" fontId="2" fillId="2" borderId="2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11" borderId="1" xfId="0" applyNumberFormat="1" applyFont="1" applyFill="1" applyBorder="1" applyAlignment="1">
      <alignment/>
    </xf>
    <xf numFmtId="3" fontId="5" fillId="11" borderId="25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174" fontId="2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23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25" xfId="18" applyNumberFormat="1" applyFont="1" applyFill="1" applyBorder="1" applyAlignment="1">
      <alignment horizontal="center" vertical="center"/>
    </xf>
    <xf numFmtId="173" fontId="2" fillId="4" borderId="25" xfId="18" applyNumberFormat="1" applyFont="1" applyFill="1" applyBorder="1" applyAlignment="1">
      <alignment horizontal="center" vertical="center"/>
    </xf>
    <xf numFmtId="0" fontId="3" fillId="0" borderId="33" xfId="22" applyFont="1" applyFill="1" applyBorder="1" applyAlignment="1">
      <alignment horizontal="justify" vertical="top" wrapText="1"/>
      <protection/>
    </xf>
    <xf numFmtId="3" fontId="5" fillId="0" borderId="1" xfId="22" applyNumberFormat="1" applyFont="1" applyFill="1" applyBorder="1" applyAlignment="1" applyProtection="1">
      <alignment horizontal="center"/>
      <protection locked="0"/>
    </xf>
    <xf numFmtId="3" fontId="5" fillId="0" borderId="6" xfId="22" applyNumberFormat="1" applyFont="1" applyFill="1" applyBorder="1" applyAlignment="1" applyProtection="1">
      <alignment horizontal="center"/>
      <protection locked="0"/>
    </xf>
    <xf numFmtId="0" fontId="5" fillId="0" borderId="0" xfId="22" applyFont="1" applyFill="1">
      <alignment/>
      <protection/>
    </xf>
    <xf numFmtId="0" fontId="3" fillId="0" borderId="0" xfId="22" applyFont="1" applyFill="1" applyBorder="1" applyAlignment="1">
      <alignment horizontal="justify" vertical="top" wrapText="1"/>
      <protection/>
    </xf>
    <xf numFmtId="3" fontId="5" fillId="0" borderId="0" xfId="22" applyNumberFormat="1" applyFont="1" applyFill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3" fontId="5" fillId="0" borderId="1" xfId="22" applyNumberFormat="1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34" xfId="22" applyFont="1" applyFill="1" applyBorder="1" applyAlignment="1">
      <alignment horizontal="center"/>
      <protection/>
    </xf>
    <xf numFmtId="0" fontId="5" fillId="0" borderId="33" xfId="22" applyFont="1" applyFill="1" applyBorder="1" applyAlignment="1">
      <alignment horizontal="justify" vertical="top" wrapText="1"/>
      <protection/>
    </xf>
    <xf numFmtId="3" fontId="5" fillId="0" borderId="34" xfId="22" applyNumberFormat="1" applyFont="1" applyFill="1" applyBorder="1" applyAlignment="1">
      <alignment horizontal="center"/>
      <protection/>
    </xf>
    <xf numFmtId="3" fontId="5" fillId="0" borderId="34" xfId="22" applyNumberFormat="1" applyFont="1" applyFill="1" applyBorder="1" applyAlignment="1" applyProtection="1">
      <alignment horizontal="center"/>
      <protection locked="0"/>
    </xf>
    <xf numFmtId="0" fontId="18" fillId="0" borderId="0" xfId="22" applyFont="1" applyFill="1">
      <alignment/>
      <protection/>
    </xf>
    <xf numFmtId="0" fontId="5" fillId="0" borderId="0" xfId="22" applyFont="1" applyFill="1" applyAlignment="1">
      <alignment horizontal="justify" vertical="top" wrapText="1"/>
      <protection/>
    </xf>
    <xf numFmtId="0" fontId="3" fillId="8" borderId="35" xfId="22" applyFont="1" applyFill="1" applyBorder="1" applyAlignment="1">
      <alignment horizontal="center" vertical="top" wrapText="1"/>
      <protection/>
    </xf>
    <xf numFmtId="3" fontId="5" fillId="0" borderId="21" xfId="22" applyNumberFormat="1" applyFont="1" applyFill="1" applyBorder="1" applyAlignment="1" applyProtection="1">
      <alignment horizontal="center"/>
      <protection locked="0"/>
    </xf>
    <xf numFmtId="3" fontId="5" fillId="0" borderId="21" xfId="22" applyNumberFormat="1" applyFont="1" applyFill="1" applyBorder="1" applyAlignment="1">
      <alignment horizontal="center"/>
      <protection/>
    </xf>
    <xf numFmtId="3" fontId="5" fillId="0" borderId="36" xfId="22" applyNumberFormat="1" applyFont="1" applyFill="1" applyBorder="1" applyAlignment="1">
      <alignment horizontal="center"/>
      <protection/>
    </xf>
    <xf numFmtId="3" fontId="3" fillId="0" borderId="2" xfId="22" applyNumberFormat="1" applyFont="1" applyFill="1" applyBorder="1" applyAlignment="1">
      <alignment horizontal="center"/>
      <protection/>
    </xf>
    <xf numFmtId="0" fontId="5" fillId="0" borderId="21" xfId="22" applyFont="1" applyFill="1" applyBorder="1" applyAlignment="1">
      <alignment horizontal="center"/>
      <protection/>
    </xf>
    <xf numFmtId="0" fontId="5" fillId="0" borderId="36" xfId="22" applyFont="1" applyFill="1" applyBorder="1" applyAlignment="1">
      <alignment horizontal="center"/>
      <protection/>
    </xf>
    <xf numFmtId="0" fontId="3" fillId="2" borderId="37" xfId="22" applyFont="1" applyFill="1" applyBorder="1" applyAlignment="1">
      <alignment horizontal="justify" vertical="top" wrapText="1"/>
      <protection/>
    </xf>
    <xf numFmtId="3" fontId="3" fillId="2" borderId="19" xfId="22" applyNumberFormat="1" applyFont="1" applyFill="1" applyBorder="1" applyAlignment="1" applyProtection="1">
      <alignment horizontal="center"/>
      <protection locked="0"/>
    </xf>
    <xf numFmtId="3" fontId="3" fillId="2" borderId="38" xfId="22" applyNumberFormat="1" applyFont="1" applyFill="1" applyBorder="1" applyAlignment="1" applyProtection="1">
      <alignment horizontal="center"/>
      <protection locked="0"/>
    </xf>
    <xf numFmtId="0" fontId="3" fillId="2" borderId="33" xfId="22" applyFont="1" applyFill="1" applyBorder="1" applyAlignment="1">
      <alignment horizontal="justify" vertical="top" wrapText="1"/>
      <protection/>
    </xf>
    <xf numFmtId="3" fontId="3" fillId="2" borderId="1" xfId="22" applyNumberFormat="1" applyFont="1" applyFill="1" applyBorder="1" applyAlignment="1">
      <alignment horizontal="center"/>
      <protection/>
    </xf>
    <xf numFmtId="3" fontId="3" fillId="2" borderId="34" xfId="22" applyNumberFormat="1" applyFont="1" applyFill="1" applyBorder="1" applyAlignment="1">
      <alignment horizontal="center"/>
      <protection/>
    </xf>
    <xf numFmtId="0" fontId="3" fillId="11" borderId="37" xfId="22" applyFont="1" applyFill="1" applyBorder="1" applyAlignment="1">
      <alignment horizontal="justify" vertical="top" wrapText="1"/>
      <protection/>
    </xf>
    <xf numFmtId="3" fontId="5" fillId="11" borderId="19" xfId="22" applyNumberFormat="1" applyFont="1" applyFill="1" applyBorder="1" applyAlignment="1">
      <alignment horizontal="center"/>
      <protection/>
    </xf>
    <xf numFmtId="3" fontId="5" fillId="11" borderId="38" xfId="22" applyNumberFormat="1" applyFont="1" applyFill="1" applyBorder="1" applyAlignment="1">
      <alignment horizontal="center"/>
      <protection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22" applyNumberFormat="1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41" fontId="3" fillId="0" borderId="40" xfId="0" applyNumberFormat="1" applyFont="1" applyFill="1" applyBorder="1" applyAlignment="1">
      <alignment horizontal="right" vertical="center"/>
    </xf>
    <xf numFmtId="41" fontId="3" fillId="0" borderId="41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9" fontId="3" fillId="0" borderId="26" xfId="23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indent="2"/>
    </xf>
    <xf numFmtId="41" fontId="5" fillId="0" borderId="44" xfId="0" applyNumberFormat="1" applyFont="1" applyFill="1" applyBorder="1" applyAlignment="1">
      <alignment/>
    </xf>
    <xf numFmtId="41" fontId="5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 horizontal="left" vertical="center" indent="2"/>
    </xf>
    <xf numFmtId="3" fontId="5" fillId="0" borderId="19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5" fillId="11" borderId="19" xfId="0" applyNumberFormat="1" applyFont="1" applyFill="1" applyBorder="1" applyAlignment="1">
      <alignment/>
    </xf>
    <xf numFmtId="3" fontId="5" fillId="11" borderId="47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left" vertical="center" indent="2"/>
    </xf>
    <xf numFmtId="0" fontId="3" fillId="0" borderId="49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27" xfId="18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173" fontId="2" fillId="0" borderId="25" xfId="18" applyNumberFormat="1" applyFont="1" applyBorder="1" applyAlignment="1">
      <alignment horizontal="center"/>
    </xf>
    <xf numFmtId="10" fontId="2" fillId="0" borderId="25" xfId="23" applyNumberFormat="1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74" fontId="2" fillId="2" borderId="26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3" fontId="2" fillId="0" borderId="37" xfId="22" applyNumberFormat="1" applyFont="1" applyFill="1" applyBorder="1" applyAlignment="1">
      <alignment horizontal="center"/>
      <protection/>
    </xf>
    <xf numFmtId="3" fontId="2" fillId="0" borderId="19" xfId="22" applyNumberFormat="1" applyFont="1" applyFill="1" applyBorder="1" applyAlignment="1">
      <alignment horizontal="center"/>
      <protection/>
    </xf>
    <xf numFmtId="0" fontId="2" fillId="0" borderId="54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18" applyNumberFormat="1" applyFont="1" applyFill="1" applyBorder="1" applyAlignment="1">
      <alignment/>
    </xf>
    <xf numFmtId="190" fontId="4" fillId="0" borderId="34" xfId="18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90" fontId="2" fillId="0" borderId="19" xfId="0" applyNumberFormat="1" applyFont="1" applyFill="1" applyBorder="1" applyAlignment="1">
      <alignment horizontal="right"/>
    </xf>
    <xf numFmtId="190" fontId="2" fillId="0" borderId="38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23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23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18" applyFont="1" applyFill="1" applyBorder="1" applyAlignment="1">
      <alignment/>
    </xf>
    <xf numFmtId="43" fontId="4" fillId="0" borderId="0" xfId="18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" xfId="18" applyNumberFormat="1" applyFont="1" applyFill="1" applyBorder="1" applyAlignment="1">
      <alignment/>
    </xf>
    <xf numFmtId="192" fontId="4" fillId="0" borderId="34" xfId="18" applyNumberFormat="1" applyFont="1" applyFill="1" applyBorder="1" applyAlignment="1">
      <alignment/>
    </xf>
    <xf numFmtId="0" fontId="3" fillId="0" borderId="33" xfId="0" applyFont="1" applyFill="1" applyBorder="1" applyAlignment="1">
      <alignment horizontal="left" vertical="center" indent="1"/>
    </xf>
    <xf numFmtId="0" fontId="3" fillId="0" borderId="58" xfId="0" applyFont="1" applyFill="1" applyBorder="1" applyAlignment="1">
      <alignment horizontal="left" vertical="center" indent="1"/>
    </xf>
    <xf numFmtId="0" fontId="3" fillId="0" borderId="59" xfId="0" applyFont="1" applyFill="1" applyBorder="1" applyAlignment="1">
      <alignment horizontal="left" vertical="center" wrapText="1" indent="1"/>
    </xf>
    <xf numFmtId="0" fontId="3" fillId="0" borderId="58" xfId="0" applyFont="1" applyFill="1" applyBorder="1" applyAlignment="1">
      <alignment horizontal="left" vertical="center" wrapText="1" indent="1"/>
    </xf>
    <xf numFmtId="0" fontId="3" fillId="0" borderId="60" xfId="0" applyFont="1" applyFill="1" applyBorder="1" applyAlignment="1">
      <alignment horizontal="left" vertical="center" indent="1"/>
    </xf>
    <xf numFmtId="0" fontId="3" fillId="0" borderId="61" xfId="0" applyFont="1" applyFill="1" applyBorder="1" applyAlignment="1">
      <alignment horizontal="left" vertical="center" indent="2"/>
    </xf>
    <xf numFmtId="3" fontId="5" fillId="0" borderId="2" xfId="0" applyNumberFormat="1" applyFont="1" applyFill="1" applyBorder="1" applyAlignment="1">
      <alignment/>
    </xf>
    <xf numFmtId="3" fontId="5" fillId="0" borderId="62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5" fillId="0" borderId="15" xfId="0" applyNumberFormat="1" applyFont="1" applyBorder="1" applyAlignment="1">
      <alignment/>
    </xf>
    <xf numFmtId="9" fontId="5" fillId="0" borderId="15" xfId="0" applyNumberFormat="1" applyFont="1" applyBorder="1" applyAlignment="1">
      <alignment/>
    </xf>
    <xf numFmtId="3" fontId="5" fillId="0" borderId="63" xfId="0" applyNumberFormat="1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5" xfId="22" applyFont="1" applyFill="1" applyBorder="1" applyAlignment="1">
      <alignment horizontal="center" vertical="top"/>
      <protection/>
    </xf>
    <xf numFmtId="0" fontId="2" fillId="0" borderId="21" xfId="22" applyFont="1" applyFill="1" applyBorder="1" applyAlignment="1">
      <alignment horizontal="center" vertical="top"/>
      <protection/>
    </xf>
    <xf numFmtId="0" fontId="2" fillId="0" borderId="76" xfId="22" applyFont="1" applyFill="1" applyBorder="1" applyAlignment="1">
      <alignment horizontal="center" vertical="center" wrapText="1"/>
      <protection/>
    </xf>
    <xf numFmtId="0" fontId="2" fillId="0" borderId="77" xfId="22" applyFont="1" applyFill="1" applyBorder="1" applyAlignment="1">
      <alignment horizontal="center" vertical="center" wrapText="1"/>
      <protection/>
    </xf>
    <xf numFmtId="0" fontId="2" fillId="0" borderId="78" xfId="22" applyFont="1" applyFill="1" applyBorder="1" applyAlignment="1">
      <alignment horizontal="center" vertical="center" wrapText="1"/>
      <protection/>
    </xf>
    <xf numFmtId="0" fontId="2" fillId="0" borderId="21" xfId="22" applyFont="1" applyFill="1" applyBorder="1" applyAlignment="1">
      <alignment horizontal="center"/>
      <protection/>
    </xf>
    <xf numFmtId="0" fontId="2" fillId="0" borderId="36" xfId="22" applyFont="1" applyFill="1" applyBorder="1" applyAlignment="1">
      <alignment horizontal="center"/>
      <protection/>
    </xf>
    <xf numFmtId="3" fontId="2" fillId="0" borderId="33" xfId="22" applyNumberFormat="1" applyFont="1" applyFill="1" applyBorder="1" applyAlignment="1">
      <alignment horizontal="center"/>
      <protection/>
    </xf>
    <xf numFmtId="3" fontId="2" fillId="0" borderId="1" xfId="22" applyNumberFormat="1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 vertical="center" wrapText="1"/>
      <protection/>
    </xf>
    <xf numFmtId="0" fontId="2" fillId="0" borderId="19" xfId="22" applyFont="1" applyFill="1" applyBorder="1" applyAlignment="1">
      <alignment horizontal="center" vertical="center" wrapText="1"/>
      <protection/>
    </xf>
    <xf numFmtId="0" fontId="2" fillId="0" borderId="34" xfId="22" applyFont="1" applyFill="1" applyBorder="1" applyAlignment="1">
      <alignment horizontal="center" vertical="center" wrapText="1"/>
      <protection/>
    </xf>
    <xf numFmtId="0" fontId="2" fillId="0" borderId="38" xfId="22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center" vertical="top" wrapText="1"/>
      <protection/>
    </xf>
    <xf numFmtId="0" fontId="3" fillId="0" borderId="21" xfId="22" applyFont="1" applyFill="1" applyBorder="1" applyAlignment="1">
      <alignment horizontal="center"/>
      <protection/>
    </xf>
    <xf numFmtId="0" fontId="3" fillId="0" borderId="36" xfId="22" applyFont="1" applyFill="1" applyBorder="1" applyAlignment="1">
      <alignment horizontal="center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 wrapText="1"/>
      <protection/>
    </xf>
    <xf numFmtId="0" fontId="3" fillId="0" borderId="34" xfId="22" applyFont="1" applyFill="1" applyBorder="1" applyAlignment="1">
      <alignment horizontal="center" vertical="center" wrapText="1"/>
      <protection/>
    </xf>
    <xf numFmtId="0" fontId="3" fillId="0" borderId="79" xfId="22" applyFont="1" applyFill="1" applyBorder="1" applyAlignment="1">
      <alignment horizontal="center" vertical="center" wrapText="1"/>
      <protection/>
    </xf>
    <xf numFmtId="0" fontId="3" fillId="0" borderId="21" xfId="22" applyFont="1" applyFill="1" applyBorder="1" applyAlignment="1">
      <alignment horizontal="center" vertical="top"/>
      <protection/>
    </xf>
    <xf numFmtId="3" fontId="3" fillId="0" borderId="1" xfId="22" applyNumberFormat="1" applyFont="1" applyFill="1" applyBorder="1" applyAlignment="1">
      <alignment horizontal="center"/>
      <protection/>
    </xf>
    <xf numFmtId="0" fontId="3" fillId="0" borderId="76" xfId="22" applyFont="1" applyFill="1" applyBorder="1" applyAlignment="1">
      <alignment horizontal="center" vertical="center" wrapText="1"/>
      <protection/>
    </xf>
    <xf numFmtId="0" fontId="3" fillId="0" borderId="77" xfId="22" applyFont="1" applyFill="1" applyBorder="1" applyAlignment="1">
      <alignment horizontal="center" vertical="center" wrapText="1"/>
      <protection/>
    </xf>
    <xf numFmtId="0" fontId="3" fillId="0" borderId="60" xfId="2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76" xfId="22" applyFont="1" applyFill="1" applyBorder="1" applyAlignment="1">
      <alignment horizontal="center" vertical="center" wrapText="1"/>
      <protection/>
    </xf>
    <xf numFmtId="0" fontId="1" fillId="0" borderId="77" xfId="22" applyFont="1" applyFill="1" applyBorder="1" applyAlignment="1">
      <alignment horizontal="center" vertical="center" wrapText="1"/>
      <protection/>
    </xf>
    <xf numFmtId="0" fontId="1" fillId="0" borderId="80" xfId="22" applyFont="1" applyFill="1" applyBorder="1" applyAlignment="1">
      <alignment horizontal="center" vertical="center" wrapText="1"/>
      <protection/>
    </xf>
    <xf numFmtId="0" fontId="1" fillId="0" borderId="81" xfId="22" applyFont="1" applyFill="1" applyBorder="1" applyAlignment="1">
      <alignment horizontal="center" vertical="center"/>
      <protection/>
    </xf>
    <xf numFmtId="0" fontId="1" fillId="0" borderId="82" xfId="22" applyFont="1" applyFill="1" applyBorder="1" applyAlignment="1">
      <alignment horizontal="center" vertical="center"/>
      <protection/>
    </xf>
    <xf numFmtId="0" fontId="1" fillId="0" borderId="83" xfId="22" applyFont="1" applyFill="1" applyBorder="1" applyAlignment="1">
      <alignment horizontal="center" vertical="center"/>
      <protection/>
    </xf>
    <xf numFmtId="0" fontId="1" fillId="0" borderId="84" xfId="22" applyFont="1" applyFill="1" applyBorder="1" applyAlignment="1">
      <alignment horizontal="center" vertical="center"/>
      <protection/>
    </xf>
    <xf numFmtId="3" fontId="1" fillId="0" borderId="4" xfId="22" applyNumberFormat="1" applyFont="1" applyFill="1" applyBorder="1" applyAlignment="1">
      <alignment horizontal="center" vertical="center"/>
      <protection/>
    </xf>
    <xf numFmtId="3" fontId="1" fillId="0" borderId="5" xfId="22" applyNumberFormat="1" applyFont="1" applyFill="1" applyBorder="1" applyAlignment="1">
      <alignment horizontal="center" vertical="center"/>
      <protection/>
    </xf>
    <xf numFmtId="3" fontId="1" fillId="0" borderId="6" xfId="22" applyNumberFormat="1" applyFont="1" applyFill="1" applyBorder="1" applyAlignment="1">
      <alignment horizontal="center" vertical="center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1" fillId="0" borderId="34" xfId="22" applyFont="1" applyFill="1" applyBorder="1" applyAlignment="1">
      <alignment horizontal="center" vertical="center" wrapText="1"/>
      <protection/>
    </xf>
    <xf numFmtId="0" fontId="1" fillId="0" borderId="25" xfId="22" applyFont="1" applyFill="1" applyBorder="1" applyAlignment="1">
      <alignment horizontal="center" vertical="center" wrapText="1"/>
      <protection/>
    </xf>
    <xf numFmtId="0" fontId="19" fillId="0" borderId="50" xfId="22" applyFont="1" applyFill="1" applyBorder="1" applyAlignment="1">
      <alignment horizontal="center" vertical="center" wrapText="1"/>
      <protection/>
    </xf>
    <xf numFmtId="0" fontId="19" fillId="0" borderId="43" xfId="22" applyFont="1" applyFill="1" applyBorder="1" applyAlignment="1">
      <alignment horizontal="center" vertical="center" wrapText="1"/>
      <protection/>
    </xf>
    <xf numFmtId="0" fontId="1" fillId="0" borderId="31" xfId="22" applyFont="1" applyFill="1" applyBorder="1" applyAlignment="1">
      <alignment horizontal="center" vertical="center" wrapText="1"/>
      <protection/>
    </xf>
    <xf numFmtId="0" fontId="1" fillId="0" borderId="32" xfId="2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22" applyFont="1" applyFill="1" applyBorder="1" applyAlignment="1">
      <alignment horizontal="center" vertical="center" wrapText="1"/>
      <protection/>
    </xf>
    <xf numFmtId="0" fontId="1" fillId="0" borderId="8" xfId="22" applyFont="1" applyFill="1" applyBorder="1" applyAlignment="1">
      <alignment horizontal="center" vertical="center" wrapText="1"/>
      <protection/>
    </xf>
    <xf numFmtId="0" fontId="1" fillId="0" borderId="11" xfId="22" applyFont="1" applyFill="1" applyBorder="1" applyAlignment="1">
      <alignment horizontal="center" vertical="center" wrapText="1"/>
      <protection/>
    </xf>
    <xf numFmtId="0" fontId="3" fillId="5" borderId="85" xfId="0" applyFont="1" applyFill="1" applyBorder="1" applyAlignment="1">
      <alignment horizontal="center"/>
    </xf>
    <xf numFmtId="0" fontId="3" fillId="5" borderId="86" xfId="0" applyFont="1" applyFill="1" applyBorder="1" applyAlignment="1">
      <alignment horizontal="center"/>
    </xf>
    <xf numFmtId="0" fontId="3" fillId="5" borderId="8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73" fontId="3" fillId="0" borderId="1" xfId="18" applyNumberFormat="1" applyFont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" xfId="22" applyNumberFormat="1" applyFont="1" applyFill="1" applyBorder="1" applyAlignment="1">
      <alignment horizontal="center"/>
      <protection/>
    </xf>
    <xf numFmtId="0" fontId="3" fillId="12" borderId="2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89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nexo IV A - Formulario 3  FARO CAPITAL SR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36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4"/>
          <c:w val="0.9305"/>
          <c:h val="0.72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226226.4657119735</c:v>
                </c:pt>
                <c:pt idx="1">
                  <c:v>135869.31345325656</c:v>
                </c:pt>
                <c:pt idx="2">
                  <c:v>81274.42158408582</c:v>
                </c:pt>
                <c:pt idx="3">
                  <c:v>45824.52392578125</c:v>
                </c:pt>
                <c:pt idx="4">
                  <c:v>21453.88231094186</c:v>
                </c:pt>
                <c:pt idx="5">
                  <c:v>3911.6073307246697</c:v>
                </c:pt>
                <c:pt idx="6">
                  <c:v>-9198.42473515941</c:v>
                </c:pt>
                <c:pt idx="7">
                  <c:v>-19304.465666155447</c:v>
                </c:pt>
                <c:pt idx="8">
                  <c:v>-27298.917665122746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219819.15647812083</c:v>
                </c:pt>
                <c:pt idx="1">
                  <c:v>145705.8436260929</c:v>
                </c:pt>
                <c:pt idx="2">
                  <c:v>101036.09361048983</c:v>
                </c:pt>
                <c:pt idx="3">
                  <c:v>72104.50592729976</c:v>
                </c:pt>
                <c:pt idx="4">
                  <c:v>52264.057640898856</c:v>
                </c:pt>
                <c:pt idx="5">
                  <c:v>38015.61104061142</c:v>
                </c:pt>
                <c:pt idx="6">
                  <c:v>27389.54546562172</c:v>
                </c:pt>
                <c:pt idx="7">
                  <c:v>19213.661106570093</c:v>
                </c:pt>
                <c:pt idx="8">
                  <c:v>12756.747959918284</c:v>
                </c:pt>
              </c:numCache>
            </c:numRef>
          </c:val>
          <c:smooth val="0"/>
        </c:ser>
        <c:marker val="1"/>
        <c:axId val="36997222"/>
        <c:axId val="64539543"/>
      </c:lineChart>
      <c:catAx>
        <c:axId val="3699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539543"/>
        <c:crosses val="autoZero"/>
        <c:auto val="1"/>
        <c:lblOffset val="100"/>
        <c:noMultiLvlLbl val="0"/>
      </c:catAx>
      <c:valAx>
        <c:axId val="6453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97222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0.308</cdr:y>
    </cdr:from>
    <cdr:to>
      <cdr:x>0.24475</cdr:x>
      <cdr:y>0.35175</cdr:y>
    </cdr:to>
    <cdr:sp>
      <cdr:nvSpPr>
        <cdr:cNvPr id="1" name="Line 19"/>
        <cdr:cNvSpPr>
          <a:spLocks/>
        </cdr:cNvSpPr>
      </cdr:nvSpPr>
      <cdr:spPr>
        <a:xfrm flipH="1">
          <a:off x="1914525" y="1609725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0.57975</cdr:x>
      <cdr:y>0.64825</cdr:y>
    </cdr:from>
    <cdr:to>
      <cdr:x>0.61</cdr:x>
      <cdr:y>0.7145</cdr:y>
    </cdr:to>
    <cdr:sp>
      <cdr:nvSpPr>
        <cdr:cNvPr id="2" name="Line 20"/>
        <cdr:cNvSpPr>
          <a:spLocks/>
        </cdr:cNvSpPr>
      </cdr:nvSpPr>
      <cdr:spPr>
        <a:xfrm flipH="1">
          <a:off x="5543550" y="3381375"/>
          <a:ext cx="285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0.24475</cdr:x>
      <cdr:y>0.28125</cdr:y>
    </cdr:from>
    <cdr:to>
      <cdr:x>0.373</cdr:x>
      <cdr:y>0.308</cdr:y>
    </cdr:to>
    <cdr:sp>
      <cdr:nvSpPr>
        <cdr:cNvPr id="3" name="AutoShape 21"/>
        <cdr:cNvSpPr>
          <a:spLocks/>
        </cdr:cNvSpPr>
      </cdr:nvSpPr>
      <cdr:spPr>
        <a:xfrm>
          <a:off x="2333625" y="1466850"/>
          <a:ext cx="1228725" cy="142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0.61</cdr:x>
      <cdr:y>0.61625</cdr:y>
    </cdr:from>
    <cdr:to>
      <cdr:x>0.73775</cdr:x>
      <cdr:y>0.64825</cdr:y>
    </cdr:to>
    <cdr:sp>
      <cdr:nvSpPr>
        <cdr:cNvPr id="4" name="AutoShape 22"/>
        <cdr:cNvSpPr>
          <a:spLocks/>
        </cdr:cNvSpPr>
      </cdr:nvSpPr>
      <cdr:spPr>
        <a:xfrm>
          <a:off x="5829300" y="3219450"/>
          <a:ext cx="1219200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29225"/>
    <xdr:graphicFrame>
      <xdr:nvGraphicFramePr>
        <xdr:cNvPr id="1" name="Shape 1025"/>
        <xdr:cNvGraphicFramePr/>
      </xdr:nvGraphicFramePr>
      <xdr:xfrm>
        <a:off x="0" y="0"/>
        <a:ext cx="95631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75" zoomScaleNormal="75" workbookViewId="0" topLeftCell="A1">
      <selection activeCell="A2" sqref="A2:K2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81" t="s">
        <v>59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72" t="s">
        <v>40</v>
      </c>
      <c r="B4" s="273"/>
      <c r="C4" s="273"/>
      <c r="D4" s="273"/>
      <c r="E4" s="274"/>
      <c r="F4" s="282" t="s">
        <v>15</v>
      </c>
      <c r="G4" s="282"/>
      <c r="H4" s="282"/>
      <c r="I4" s="282"/>
      <c r="J4" s="282"/>
      <c r="K4" s="283"/>
    </row>
    <row r="5" spans="1:12" ht="15.75">
      <c r="A5" s="275"/>
      <c r="B5" s="276"/>
      <c r="C5" s="276"/>
      <c r="D5" s="276"/>
      <c r="E5" s="277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284" t="s">
        <v>68</v>
      </c>
      <c r="B6" s="285"/>
      <c r="C6" s="285"/>
      <c r="D6" s="285"/>
      <c r="E6" s="286"/>
      <c r="F6" s="269"/>
      <c r="G6" s="270"/>
      <c r="H6" s="270"/>
      <c r="I6" s="270"/>
      <c r="J6" s="270"/>
      <c r="K6" s="271"/>
      <c r="L6" s="37"/>
    </row>
    <row r="7" spans="1:12" ht="15.75">
      <c r="A7" s="287" t="s">
        <v>69</v>
      </c>
      <c r="B7" s="288"/>
      <c r="C7" s="288"/>
      <c r="D7" s="288"/>
      <c r="E7" s="288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87" t="s">
        <v>39</v>
      </c>
      <c r="B8" s="289"/>
      <c r="C8" s="289"/>
      <c r="D8" s="289"/>
      <c r="E8" s="289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94" t="s">
        <v>6</v>
      </c>
      <c r="B9" s="263"/>
      <c r="C9" s="263"/>
      <c r="D9" s="263"/>
      <c r="E9" s="264"/>
      <c r="F9" s="269"/>
      <c r="G9" s="270"/>
      <c r="H9" s="270"/>
      <c r="I9" s="270"/>
      <c r="J9" s="270"/>
      <c r="K9" s="271"/>
      <c r="L9" s="37"/>
    </row>
    <row r="10" spans="1:12" ht="15.75">
      <c r="A10" s="287" t="s">
        <v>80</v>
      </c>
      <c r="B10" s="289"/>
      <c r="C10" s="289"/>
      <c r="D10" s="289"/>
      <c r="E10" s="289"/>
      <c r="F10" s="64">
        <v>45000</v>
      </c>
      <c r="G10" s="42"/>
      <c r="H10" s="42">
        <v>20000</v>
      </c>
      <c r="I10" s="42"/>
      <c r="J10" s="42"/>
      <c r="K10" s="114"/>
      <c r="L10" s="37"/>
    </row>
    <row r="11" spans="1:12" ht="15.75">
      <c r="A11" s="287" t="s">
        <v>81</v>
      </c>
      <c r="B11" s="293"/>
      <c r="C11" s="293"/>
      <c r="D11" s="293"/>
      <c r="E11" s="293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96" t="s">
        <v>82</v>
      </c>
      <c r="B12" s="293"/>
      <c r="C12" s="293"/>
      <c r="D12" s="293"/>
      <c r="E12" s="293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62" t="s">
        <v>31</v>
      </c>
      <c r="B13" s="295"/>
      <c r="C13" s="295"/>
      <c r="D13" s="295"/>
      <c r="E13" s="295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62" t="s">
        <v>70</v>
      </c>
      <c r="B14" s="295"/>
      <c r="C14" s="295"/>
      <c r="D14" s="295"/>
      <c r="E14" s="295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62" t="s">
        <v>83</v>
      </c>
      <c r="B15" s="295"/>
      <c r="C15" s="295"/>
      <c r="D15" s="295"/>
      <c r="E15" s="295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8" t="s">
        <v>84</v>
      </c>
      <c r="B16" s="279"/>
      <c r="C16" s="279"/>
      <c r="D16" s="279"/>
      <c r="E16" s="280"/>
      <c r="F16" s="64"/>
      <c r="G16" s="42"/>
      <c r="H16" s="42"/>
      <c r="I16" s="42"/>
      <c r="J16" s="42"/>
      <c r="K16" s="113"/>
      <c r="L16" s="37"/>
    </row>
    <row r="17" spans="1:12" ht="15.75">
      <c r="A17" s="296"/>
      <c r="B17" s="293"/>
      <c r="C17" s="293"/>
      <c r="D17" s="293"/>
      <c r="E17" s="293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97" t="s">
        <v>71</v>
      </c>
      <c r="B18" s="298"/>
      <c r="C18" s="298"/>
      <c r="D18" s="298"/>
      <c r="E18" s="298"/>
      <c r="F18" s="115">
        <f aca="true" t="shared" si="0" ref="F18:K18">SUM(F8:F17)</f>
        <v>93000</v>
      </c>
      <c r="G18" s="115">
        <f t="shared" si="0"/>
        <v>0</v>
      </c>
      <c r="H18" s="115">
        <f t="shared" si="0"/>
        <v>20000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90" t="s">
        <v>88</v>
      </c>
      <c r="B22" s="291"/>
      <c r="C22" s="292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96" t="s">
        <v>6</v>
      </c>
      <c r="B23" s="293"/>
      <c r="C23" s="293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87" t="s">
        <v>86</v>
      </c>
      <c r="B24" s="289"/>
      <c r="C24" s="289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87" t="s">
        <v>85</v>
      </c>
      <c r="B25" s="289"/>
      <c r="C25" s="289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87"/>
      <c r="B26" s="289"/>
      <c r="C26" s="289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87"/>
      <c r="B27" s="289"/>
      <c r="C27" s="289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87"/>
      <c r="B28" s="289"/>
      <c r="C28" s="289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87" t="s">
        <v>87</v>
      </c>
      <c r="B29" s="289"/>
      <c r="C29" s="289"/>
      <c r="D29" s="104">
        <v>15</v>
      </c>
      <c r="E29" s="106">
        <f>(1/$D29)</f>
        <v>0.06666666666666667</v>
      </c>
      <c r="F29" s="42"/>
      <c r="G29" s="42">
        <f>F10*$E29</f>
        <v>3000</v>
      </c>
      <c r="H29" s="42">
        <f>(G10*$E29)+G29</f>
        <v>3000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8" t="s">
        <v>39</v>
      </c>
      <c r="B30" s="299"/>
      <c r="C30" s="300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87"/>
      <c r="B31" s="289"/>
      <c r="C31" s="289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97" t="s">
        <v>33</v>
      </c>
      <c r="B32" s="298"/>
      <c r="C32" s="298"/>
      <c r="D32" s="298"/>
      <c r="E32" s="298"/>
      <c r="F32" s="120"/>
      <c r="G32" s="120">
        <f>G24+G25+G29+G30</f>
        <v>4750</v>
      </c>
      <c r="H32" s="120">
        <f>H24+H25+H29+H30</f>
        <v>4750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mergeCells count="29"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F9:K9"/>
    <mergeCell ref="A4:E5"/>
    <mergeCell ref="A16:E16"/>
    <mergeCell ref="A2:K2"/>
    <mergeCell ref="F4:K4"/>
    <mergeCell ref="A6:E6"/>
    <mergeCell ref="F6:K6"/>
    <mergeCell ref="A7:E7"/>
    <mergeCell ref="A8:E8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="75" zoomScaleNormal="75" workbookViewId="0" topLeftCell="A1">
      <selection activeCell="K8" sqref="K8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1.421875" style="22" customWidth="1"/>
    <col min="7" max="7" width="11.57421875" style="22" bestFit="1" customWidth="1"/>
    <col min="8" max="16384" width="11.421875" style="22" customWidth="1"/>
  </cols>
  <sheetData>
    <row r="1" spans="1:9" ht="16.5" thickBot="1">
      <c r="A1" s="35"/>
      <c r="B1" s="125"/>
      <c r="C1" s="309"/>
      <c r="D1" s="309"/>
      <c r="E1" s="309"/>
      <c r="F1" s="125"/>
      <c r="G1" s="127"/>
      <c r="H1" s="127"/>
      <c r="I1" s="127"/>
    </row>
    <row r="2" spans="1:9" ht="25.5" customHeight="1" thickTop="1">
      <c r="A2" s="35"/>
      <c r="B2" s="310" t="s">
        <v>89</v>
      </c>
      <c r="C2" s="311"/>
      <c r="D2" s="311"/>
      <c r="E2" s="311"/>
      <c r="F2" s="311"/>
      <c r="G2" s="312"/>
      <c r="H2" s="127"/>
      <c r="I2" s="125"/>
    </row>
    <row r="3" spans="1:9" ht="27.75" customHeight="1">
      <c r="A3" s="35"/>
      <c r="B3" s="303" t="s">
        <v>11</v>
      </c>
      <c r="C3" s="304"/>
      <c r="D3" s="304"/>
      <c r="E3" s="304"/>
      <c r="F3" s="305"/>
      <c r="G3" s="137">
        <f>SUM('Inv-Amort'!F18:K18)</f>
        <v>113000</v>
      </c>
      <c r="H3" s="127"/>
      <c r="I3" s="127"/>
    </row>
    <row r="4" spans="1:9" ht="27.75" customHeight="1">
      <c r="A4" s="35"/>
      <c r="B4" s="303" t="s">
        <v>12</v>
      </c>
      <c r="C4" s="304"/>
      <c r="D4" s="304"/>
      <c r="E4" s="304"/>
      <c r="F4" s="305"/>
      <c r="G4" s="138">
        <v>60000</v>
      </c>
      <c r="H4" s="126"/>
      <c r="I4" s="128"/>
    </row>
    <row r="5" spans="1:9" ht="30.75" customHeight="1" thickBot="1">
      <c r="A5" s="35"/>
      <c r="B5" s="306" t="s">
        <v>34</v>
      </c>
      <c r="C5" s="307"/>
      <c r="D5" s="307"/>
      <c r="E5" s="307"/>
      <c r="F5" s="308"/>
      <c r="G5" s="196">
        <f>G3-G4</f>
        <v>53000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1" t="s">
        <v>113</v>
      </c>
      <c r="C8" s="302"/>
      <c r="D8" s="134"/>
      <c r="E8" s="134"/>
      <c r="F8" s="134"/>
      <c r="G8" s="134"/>
      <c r="H8" s="134"/>
      <c r="I8" s="125"/>
    </row>
    <row r="9" spans="1:9" ht="18.75" customHeight="1">
      <c r="A9" s="35"/>
      <c r="B9" s="197" t="s">
        <v>13</v>
      </c>
      <c r="C9" s="198">
        <f>G5</f>
        <v>53000</v>
      </c>
      <c r="D9" s="136"/>
      <c r="E9" s="136"/>
      <c r="F9" s="134"/>
      <c r="G9" s="136"/>
      <c r="H9" s="136"/>
      <c r="I9" s="125"/>
    </row>
    <row r="10" spans="1:9" ht="18.75" customHeight="1">
      <c r="A10" s="35"/>
      <c r="B10" s="197" t="s">
        <v>112</v>
      </c>
      <c r="C10" s="199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200" t="s">
        <v>14</v>
      </c>
      <c r="C11" s="201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2" t="s">
        <v>15</v>
      </c>
      <c r="C14" s="203" t="s">
        <v>16</v>
      </c>
      <c r="D14" s="204" t="s">
        <v>17</v>
      </c>
      <c r="E14" s="204" t="s">
        <v>18</v>
      </c>
      <c r="F14" s="204" t="s">
        <v>19</v>
      </c>
      <c r="G14" s="204" t="s">
        <v>20</v>
      </c>
      <c r="H14" s="205" t="s">
        <v>21</v>
      </c>
      <c r="I14" s="39"/>
    </row>
    <row r="15" spans="1:9" ht="19.5" customHeight="1">
      <c r="A15" s="35"/>
      <c r="B15" s="206">
        <v>1</v>
      </c>
      <c r="C15" s="130">
        <v>1</v>
      </c>
      <c r="D15" s="131">
        <f>(C9)</f>
        <v>53000</v>
      </c>
      <c r="E15" s="132">
        <f>PPMT($C$10,C15,$C$11,$C$9)</f>
        <v>-7122.124274349604</v>
      </c>
      <c r="F15" s="131">
        <f>IPMT($C$10,C15,$C$11,$C$9)</f>
        <v>-10600</v>
      </c>
      <c r="G15" s="131">
        <f>PMT($C$10,$C$11,$C$9)</f>
        <v>-17722.124274349604</v>
      </c>
      <c r="H15" s="207">
        <f>(D15+E15)</f>
        <v>45877.875725650396</v>
      </c>
      <c r="I15" s="39"/>
    </row>
    <row r="16" spans="1:9" ht="19.5" customHeight="1">
      <c r="A16" s="35"/>
      <c r="B16" s="206">
        <v>2</v>
      </c>
      <c r="C16" s="130">
        <v>2</v>
      </c>
      <c r="D16" s="131">
        <f>(H15)</f>
        <v>45877.875725650396</v>
      </c>
      <c r="E16" s="132">
        <f>PPMT($C$10,C16,$C$11,$C$9)</f>
        <v>-8546.549129219524</v>
      </c>
      <c r="F16" s="131">
        <f>IPMT($C$10,C16,$C$11,$C$9)</f>
        <v>-9175.57514513008</v>
      </c>
      <c r="G16" s="131">
        <f>PMT($C$10,$C$11,$C$9)</f>
        <v>-17722.124274349604</v>
      </c>
      <c r="H16" s="207">
        <f>(D16+E16)</f>
        <v>37331.326596430874</v>
      </c>
      <c r="I16" s="39"/>
    </row>
    <row r="17" spans="1:9" ht="19.5" customHeight="1">
      <c r="A17" s="35"/>
      <c r="B17" s="206">
        <v>3</v>
      </c>
      <c r="C17" s="130">
        <v>3</v>
      </c>
      <c r="D17" s="131">
        <f>(H16)</f>
        <v>37331.326596430874</v>
      </c>
      <c r="E17" s="132">
        <f>PPMT($C$10,C17,$C$11,$C$9)</f>
        <v>-10255.858955063428</v>
      </c>
      <c r="F17" s="131">
        <f>IPMT($C$10,C17,$C$11,$C$9)</f>
        <v>-7466.265319286175</v>
      </c>
      <c r="G17" s="131">
        <f>PMT($C$10,$C$11,$C$9)</f>
        <v>-17722.124274349604</v>
      </c>
      <c r="H17" s="207">
        <f>(D17+E17)</f>
        <v>27075.467641367446</v>
      </c>
      <c r="I17" s="39"/>
    </row>
    <row r="18" spans="1:9" ht="19.5" customHeight="1">
      <c r="A18" s="35"/>
      <c r="B18" s="206">
        <v>4</v>
      </c>
      <c r="C18" s="130">
        <v>4</v>
      </c>
      <c r="D18" s="131">
        <f>(H17)</f>
        <v>27075.467641367446</v>
      </c>
      <c r="E18" s="132">
        <f>PPMT($C$10,C18,$C$11,$C$9)</f>
        <v>-12307.030746076114</v>
      </c>
      <c r="F18" s="131">
        <f>IPMT($C$10,C18,$C$11,$C$9)</f>
        <v>-5415.09352827349</v>
      </c>
      <c r="G18" s="131">
        <f>PMT($C$10,$C$11,$C$9)</f>
        <v>-17722.124274349604</v>
      </c>
      <c r="H18" s="207">
        <f>(D18+E18)</f>
        <v>14768.436895291332</v>
      </c>
      <c r="I18" s="39"/>
    </row>
    <row r="19" spans="1:9" ht="19.5" customHeight="1" thickBot="1">
      <c r="A19" s="35"/>
      <c r="B19" s="208">
        <v>5</v>
      </c>
      <c r="C19" s="209">
        <v>5</v>
      </c>
      <c r="D19" s="120">
        <f>(H18)</f>
        <v>14768.436895291332</v>
      </c>
      <c r="E19" s="210">
        <f>PPMT($C$10,C19,$C$11,$C$9)</f>
        <v>-14768.43689529134</v>
      </c>
      <c r="F19" s="120">
        <f>IPMT($C$10,C19,$C$11,$C$9)</f>
        <v>-2953.6873790582645</v>
      </c>
      <c r="G19" s="120">
        <f>PMT($C$10,$C$11,$C$9)</f>
        <v>-17722.124274349604</v>
      </c>
      <c r="H19" s="121">
        <f>(D19+E19)</f>
        <v>-7.275957614183426E-12</v>
      </c>
      <c r="I19" s="39"/>
    </row>
    <row r="20" spans="1:9" ht="16.5" thickTop="1">
      <c r="A20" s="35"/>
      <c r="E20" s="211">
        <f>SUM(E15:E19)</f>
        <v>-53000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workbookViewId="0" topLeftCell="A1">
      <selection activeCell="N13" sqref="N13"/>
    </sheetView>
  </sheetViews>
  <sheetFormatPr defaultColWidth="11.421875" defaultRowHeight="12.75"/>
  <cols>
    <col min="1" max="1" width="17.57421875" style="214" customWidth="1"/>
    <col min="2" max="2" width="0" style="214" hidden="1" customWidth="1"/>
    <col min="3" max="14" width="9.7109375" style="214" customWidth="1"/>
    <col min="15" max="15" width="11.00390625" style="214" customWidth="1"/>
    <col min="16" max="16" width="10.28125" style="214" customWidth="1"/>
    <col min="17" max="18" width="10.421875" style="214" customWidth="1"/>
    <col min="19" max="19" width="10.28125" style="214" customWidth="1"/>
    <col min="20" max="16384" width="11.421875" style="214" customWidth="1"/>
  </cols>
  <sheetData>
    <row r="1" spans="1:7" ht="15.75">
      <c r="A1" s="213">
        <v>3</v>
      </c>
      <c r="B1" s="313"/>
      <c r="C1" s="313"/>
      <c r="D1" s="313"/>
      <c r="G1" s="213"/>
    </row>
    <row r="2" spans="1:19" ht="49.5" customHeight="1" thickBot="1">
      <c r="A2" s="319" t="s">
        <v>77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7.25" customHeight="1" thickBot="1" thickTop="1">
      <c r="A3" s="323" t="s">
        <v>50</v>
      </c>
      <c r="B3" s="215"/>
      <c r="C3" s="321" t="s">
        <v>45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6" t="s">
        <v>53</v>
      </c>
      <c r="Q3" s="326"/>
      <c r="R3" s="326"/>
      <c r="S3" s="327"/>
    </row>
    <row r="4" spans="1:19" ht="21" customHeight="1" thickBot="1">
      <c r="A4" s="324"/>
      <c r="B4" s="216" t="s">
        <v>1</v>
      </c>
      <c r="C4" s="328" t="s">
        <v>46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 t="s">
        <v>47</v>
      </c>
      <c r="P4" s="330" t="s">
        <v>48</v>
      </c>
      <c r="Q4" s="330" t="s">
        <v>49</v>
      </c>
      <c r="R4" s="330" t="s">
        <v>51</v>
      </c>
      <c r="S4" s="332" t="s">
        <v>52</v>
      </c>
    </row>
    <row r="5" spans="1:19" ht="16.5" thickBot="1">
      <c r="A5" s="325"/>
      <c r="B5" s="217"/>
      <c r="C5" s="218">
        <v>1</v>
      </c>
      <c r="D5" s="219">
        <v>2</v>
      </c>
      <c r="E5" s="219">
        <v>3</v>
      </c>
      <c r="F5" s="219">
        <v>4</v>
      </c>
      <c r="G5" s="219">
        <v>5</v>
      </c>
      <c r="H5" s="219">
        <v>6</v>
      </c>
      <c r="I5" s="219">
        <v>7</v>
      </c>
      <c r="J5" s="219">
        <v>8</v>
      </c>
      <c r="K5" s="219">
        <v>9</v>
      </c>
      <c r="L5" s="219">
        <v>10</v>
      </c>
      <c r="M5" s="219">
        <v>11</v>
      </c>
      <c r="N5" s="219">
        <v>12</v>
      </c>
      <c r="O5" s="331"/>
      <c r="P5" s="331"/>
      <c r="Q5" s="331"/>
      <c r="R5" s="331"/>
      <c r="S5" s="333"/>
    </row>
    <row r="6" spans="1:19" ht="15.75" hidden="1">
      <c r="A6" s="220" t="s">
        <v>0</v>
      </c>
      <c r="B6" s="221"/>
      <c r="C6" s="222" t="s">
        <v>2</v>
      </c>
      <c r="D6" s="223" t="s">
        <v>3</v>
      </c>
      <c r="E6" s="224" t="s">
        <v>4</v>
      </c>
      <c r="F6" s="224" t="s">
        <v>37</v>
      </c>
      <c r="G6" s="224" t="s">
        <v>38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6"/>
    </row>
    <row r="7" spans="1:19" ht="17.25" customHeight="1">
      <c r="A7" s="227" t="s">
        <v>72</v>
      </c>
      <c r="B7" s="228"/>
      <c r="C7" s="252">
        <v>45</v>
      </c>
      <c r="D7" s="252">
        <v>45</v>
      </c>
      <c r="E7" s="252">
        <v>45</v>
      </c>
      <c r="F7" s="252">
        <v>45</v>
      </c>
      <c r="G7" s="252">
        <v>45</v>
      </c>
      <c r="H7" s="252">
        <v>45</v>
      </c>
      <c r="I7" s="252">
        <v>45</v>
      </c>
      <c r="J7" s="252">
        <v>45</v>
      </c>
      <c r="K7" s="252">
        <v>45</v>
      </c>
      <c r="L7" s="252">
        <v>45</v>
      </c>
      <c r="M7" s="252">
        <v>45</v>
      </c>
      <c r="N7" s="252">
        <v>45</v>
      </c>
      <c r="O7" s="252">
        <v>45</v>
      </c>
      <c r="P7" s="252">
        <v>46</v>
      </c>
      <c r="Q7" s="252">
        <v>46</v>
      </c>
      <c r="R7" s="252">
        <v>46</v>
      </c>
      <c r="S7" s="253">
        <v>46</v>
      </c>
    </row>
    <row r="8" spans="1:19" ht="17.25" customHeight="1">
      <c r="A8" s="227" t="s">
        <v>5</v>
      </c>
      <c r="B8" s="228"/>
      <c r="C8" s="229">
        <v>200</v>
      </c>
      <c r="D8" s="229">
        <v>200</v>
      </c>
      <c r="E8" s="229">
        <v>400</v>
      </c>
      <c r="F8" s="229">
        <v>400</v>
      </c>
      <c r="G8" s="229">
        <v>450</v>
      </c>
      <c r="H8" s="229">
        <v>450</v>
      </c>
      <c r="I8" s="229">
        <v>450</v>
      </c>
      <c r="J8" s="229">
        <v>450</v>
      </c>
      <c r="K8" s="229">
        <v>450</v>
      </c>
      <c r="L8" s="229">
        <v>450</v>
      </c>
      <c r="M8" s="229">
        <v>450</v>
      </c>
      <c r="N8" s="229">
        <v>450</v>
      </c>
      <c r="O8" s="229">
        <f>SUM(C8:N8)</f>
        <v>4800</v>
      </c>
      <c r="P8" s="229">
        <v>5000</v>
      </c>
      <c r="Q8" s="229">
        <v>5200</v>
      </c>
      <c r="R8" s="229">
        <v>6500</v>
      </c>
      <c r="S8" s="230">
        <v>5600</v>
      </c>
    </row>
    <row r="9" spans="1:19" ht="23.25" customHeight="1" thickBot="1">
      <c r="A9" s="231" t="s">
        <v>73</v>
      </c>
      <c r="B9" s="232"/>
      <c r="C9" s="233">
        <f aca="true" t="shared" si="0" ref="C9:M9">C7*C8</f>
        <v>9000</v>
      </c>
      <c r="D9" s="233">
        <f t="shared" si="0"/>
        <v>9000</v>
      </c>
      <c r="E9" s="233">
        <f t="shared" si="0"/>
        <v>18000</v>
      </c>
      <c r="F9" s="233">
        <f t="shared" si="0"/>
        <v>18000</v>
      </c>
      <c r="G9" s="233">
        <f t="shared" si="0"/>
        <v>20250</v>
      </c>
      <c r="H9" s="233">
        <f t="shared" si="0"/>
        <v>20250</v>
      </c>
      <c r="I9" s="233">
        <f t="shared" si="0"/>
        <v>20250</v>
      </c>
      <c r="J9" s="233">
        <f t="shared" si="0"/>
        <v>20250</v>
      </c>
      <c r="K9" s="233">
        <f t="shared" si="0"/>
        <v>20250</v>
      </c>
      <c r="L9" s="233">
        <f t="shared" si="0"/>
        <v>20250</v>
      </c>
      <c r="M9" s="233">
        <f t="shared" si="0"/>
        <v>20250</v>
      </c>
      <c r="N9" s="233">
        <f>N7*N8</f>
        <v>20250</v>
      </c>
      <c r="O9" s="233">
        <f>SUM(C9:N9)</f>
        <v>216000</v>
      </c>
      <c r="P9" s="233">
        <f>P7*P8</f>
        <v>230000</v>
      </c>
      <c r="Q9" s="233">
        <f>Q7*Q8</f>
        <v>239200</v>
      </c>
      <c r="R9" s="233">
        <f>R7*R8</f>
        <v>299000</v>
      </c>
      <c r="S9" s="234">
        <f>S7*S8</f>
        <v>257600</v>
      </c>
    </row>
    <row r="10" ht="15.75" thickTop="1">
      <c r="A10" s="235"/>
    </row>
    <row r="11" spans="1:19" ht="24" customHeight="1">
      <c r="A11" s="235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</row>
    <row r="12" spans="1:19" ht="15">
      <c r="A12" s="237"/>
      <c r="C12" s="238"/>
      <c r="D12" s="239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</row>
    <row r="13" spans="1:4" ht="15">
      <c r="A13" s="237"/>
      <c r="C13" s="238"/>
      <c r="D13" s="239"/>
    </row>
    <row r="14" spans="1:19" ht="15">
      <c r="A14" s="237"/>
      <c r="C14" s="238"/>
      <c r="D14" s="239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</row>
    <row r="15" spans="3:19" ht="15">
      <c r="C15" s="238"/>
      <c r="D15" s="239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</row>
    <row r="16" spans="3:4" ht="15">
      <c r="C16" s="240"/>
      <c r="D16" s="239"/>
    </row>
    <row r="17" spans="3:4" ht="15">
      <c r="C17" s="240"/>
      <c r="D17" s="240"/>
    </row>
    <row r="19" spans="20:21" ht="15">
      <c r="T19" s="225"/>
      <c r="U19" s="225"/>
    </row>
    <row r="20" spans="20:21" ht="15">
      <c r="T20" s="225"/>
      <c r="U20" s="225"/>
    </row>
    <row r="21" spans="20:21" ht="15">
      <c r="T21" s="225"/>
      <c r="U21" s="225"/>
    </row>
    <row r="22" spans="4:21" ht="15"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</row>
    <row r="23" spans="4:21" ht="15"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</row>
    <row r="24" spans="4:21" ht="15">
      <c r="D24" s="225"/>
      <c r="E24" s="225"/>
      <c r="F24" s="225"/>
      <c r="G24" s="225"/>
      <c r="H24" s="314"/>
      <c r="I24" s="314"/>
      <c r="J24" s="314"/>
      <c r="K24" s="314"/>
      <c r="L24" s="225"/>
      <c r="M24" s="225"/>
      <c r="N24" s="225"/>
      <c r="O24" s="225"/>
      <c r="P24" s="225"/>
      <c r="Q24" s="225"/>
      <c r="R24" s="225"/>
      <c r="S24" s="225"/>
      <c r="T24" s="225"/>
      <c r="U24" s="225"/>
    </row>
    <row r="25" spans="4:21" ht="15"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</row>
    <row r="26" spans="4:21" ht="15.75">
      <c r="D26" s="225"/>
      <c r="E26" s="225"/>
      <c r="F26" s="225"/>
      <c r="G26" s="315"/>
      <c r="H26" s="316"/>
      <c r="I26" s="315"/>
      <c r="J26" s="315"/>
      <c r="K26" s="315"/>
      <c r="L26" s="225"/>
      <c r="M26" s="225"/>
      <c r="N26" s="225"/>
      <c r="O26" s="225"/>
      <c r="P26" s="225"/>
      <c r="Q26" s="225"/>
      <c r="R26" s="225"/>
      <c r="S26" s="225"/>
      <c r="T26" s="225"/>
      <c r="U26" s="225"/>
    </row>
    <row r="27" spans="4:21" ht="15">
      <c r="D27" s="225"/>
      <c r="E27" s="225"/>
      <c r="F27" s="225"/>
      <c r="G27" s="316"/>
      <c r="H27" s="316"/>
      <c r="I27" s="317"/>
      <c r="J27" s="315"/>
      <c r="K27" s="319"/>
      <c r="L27" s="317"/>
      <c r="M27" s="315"/>
      <c r="N27" s="319"/>
      <c r="O27" s="225"/>
      <c r="P27" s="225"/>
      <c r="Q27" s="225"/>
      <c r="R27" s="225"/>
      <c r="S27" s="225"/>
      <c r="T27" s="225"/>
      <c r="U27" s="225"/>
    </row>
    <row r="28" spans="4:21" ht="15">
      <c r="D28" s="241"/>
      <c r="E28" s="241"/>
      <c r="F28" s="225"/>
      <c r="G28" s="316"/>
      <c r="H28" s="316"/>
      <c r="I28" s="318"/>
      <c r="J28" s="315"/>
      <c r="K28" s="320"/>
      <c r="L28" s="318"/>
      <c r="M28" s="315"/>
      <c r="N28" s="320"/>
      <c r="O28" s="225"/>
      <c r="P28" s="225"/>
      <c r="Q28" s="225"/>
      <c r="R28" s="225"/>
      <c r="S28" s="225"/>
      <c r="T28" s="225"/>
      <c r="U28" s="225"/>
    </row>
    <row r="29" spans="4:21" ht="15.75">
      <c r="D29" s="225"/>
      <c r="E29" s="225"/>
      <c r="F29" s="225"/>
      <c r="G29" s="242"/>
      <c r="H29" s="243"/>
      <c r="I29" s="244"/>
      <c r="J29" s="245"/>
      <c r="K29" s="246"/>
      <c r="L29" s="225"/>
      <c r="M29" s="225"/>
      <c r="N29" s="225"/>
      <c r="O29" s="225"/>
      <c r="P29" s="225"/>
      <c r="Q29" s="225"/>
      <c r="R29" s="225"/>
      <c r="S29" s="225"/>
      <c r="T29" s="225"/>
      <c r="U29" s="225"/>
    </row>
    <row r="30" spans="4:21" ht="15.75">
      <c r="D30" s="225"/>
      <c r="E30" s="225"/>
      <c r="F30" s="225"/>
      <c r="G30" s="242"/>
      <c r="H30" s="243"/>
      <c r="I30" s="244"/>
      <c r="J30" s="245"/>
      <c r="K30" s="246"/>
      <c r="L30" s="225"/>
      <c r="M30" s="225"/>
      <c r="N30" s="225"/>
      <c r="O30" s="225"/>
      <c r="P30" s="225"/>
      <c r="Q30" s="225"/>
      <c r="R30" s="225"/>
      <c r="S30" s="225"/>
      <c r="T30" s="225"/>
      <c r="U30" s="225"/>
    </row>
    <row r="31" spans="4:21" ht="15.75">
      <c r="D31" s="225"/>
      <c r="E31" s="225"/>
      <c r="F31" s="225"/>
      <c r="G31" s="242"/>
      <c r="H31" s="243"/>
      <c r="I31" s="244"/>
      <c r="J31" s="245"/>
      <c r="K31" s="246"/>
      <c r="L31" s="225"/>
      <c r="M31" s="225"/>
      <c r="N31" s="225"/>
      <c r="O31" s="225"/>
      <c r="P31" s="225"/>
      <c r="Q31" s="225"/>
      <c r="R31" s="225"/>
      <c r="S31" s="225"/>
      <c r="T31" s="225"/>
      <c r="U31" s="225"/>
    </row>
    <row r="32" spans="4:21" ht="15.75">
      <c r="D32" s="225"/>
      <c r="E32" s="225"/>
      <c r="F32" s="225"/>
      <c r="G32" s="242"/>
      <c r="H32" s="243"/>
      <c r="I32" s="244"/>
      <c r="J32" s="245"/>
      <c r="K32" s="246"/>
      <c r="L32" s="225"/>
      <c r="M32" s="225"/>
      <c r="N32" s="225"/>
      <c r="O32" s="225"/>
      <c r="P32" s="225"/>
      <c r="Q32" s="225"/>
      <c r="R32" s="225"/>
      <c r="S32" s="225"/>
      <c r="T32" s="225"/>
      <c r="U32" s="225"/>
    </row>
    <row r="33" spans="4:21" ht="15.75">
      <c r="D33" s="225"/>
      <c r="E33" s="225"/>
      <c r="F33" s="225"/>
      <c r="G33" s="242"/>
      <c r="H33" s="243"/>
      <c r="I33" s="244"/>
      <c r="J33" s="245"/>
      <c r="K33" s="246"/>
      <c r="L33" s="225"/>
      <c r="M33" s="225"/>
      <c r="N33" s="225"/>
      <c r="O33" s="225"/>
      <c r="P33" s="225"/>
      <c r="Q33" s="225"/>
      <c r="R33" s="225"/>
      <c r="S33" s="225"/>
      <c r="T33" s="225"/>
      <c r="U33" s="225"/>
    </row>
    <row r="34" spans="4:21" ht="15.75">
      <c r="D34" s="225"/>
      <c r="E34" s="225"/>
      <c r="F34" s="225"/>
      <c r="G34" s="242"/>
      <c r="H34" s="243"/>
      <c r="I34" s="244"/>
      <c r="J34" s="245"/>
      <c r="K34" s="246"/>
      <c r="L34" s="225"/>
      <c r="M34" s="225"/>
      <c r="N34" s="225"/>
      <c r="O34" s="225"/>
      <c r="P34" s="225"/>
      <c r="Q34" s="225"/>
      <c r="R34" s="225"/>
      <c r="S34" s="225"/>
      <c r="T34" s="225"/>
      <c r="U34" s="225"/>
    </row>
    <row r="35" spans="4:21" ht="15.75">
      <c r="D35" s="225"/>
      <c r="E35" s="225"/>
      <c r="F35" s="225"/>
      <c r="G35" s="242"/>
      <c r="H35" s="243"/>
      <c r="I35" s="244"/>
      <c r="J35" s="245"/>
      <c r="K35" s="246"/>
      <c r="L35" s="225"/>
      <c r="M35" s="225"/>
      <c r="N35" s="225"/>
      <c r="O35" s="225"/>
      <c r="P35" s="225"/>
      <c r="Q35" s="225"/>
      <c r="R35" s="225"/>
      <c r="S35" s="225"/>
      <c r="T35" s="225"/>
      <c r="U35" s="225"/>
    </row>
    <row r="36" spans="4:21" ht="15">
      <c r="D36" s="225"/>
      <c r="E36" s="225"/>
      <c r="F36" s="225"/>
      <c r="G36" s="225"/>
      <c r="H36" s="225"/>
      <c r="I36" s="225"/>
      <c r="J36" s="241"/>
      <c r="K36" s="247"/>
      <c r="L36" s="225"/>
      <c r="M36" s="225"/>
      <c r="N36" s="225"/>
      <c r="O36" s="225"/>
      <c r="P36" s="225"/>
      <c r="Q36" s="225"/>
      <c r="R36" s="225"/>
      <c r="S36" s="225"/>
      <c r="T36" s="225"/>
      <c r="U36" s="225"/>
    </row>
    <row r="37" spans="1:21" ht="15.75">
      <c r="A37" s="243"/>
      <c r="B37" s="243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</row>
    <row r="38" spans="1:21" ht="15.75">
      <c r="A38" s="243"/>
      <c r="B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</row>
    <row r="39" spans="1:21" ht="15">
      <c r="A39" s="225"/>
      <c r="B39" s="248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</row>
    <row r="40" spans="1:21" ht="15.75">
      <c r="A40" s="225"/>
      <c r="B40" s="248"/>
      <c r="C40" s="243"/>
      <c r="D40" s="243"/>
      <c r="E40" s="243"/>
      <c r="F40" s="243"/>
      <c r="G40" s="243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</row>
    <row r="41" spans="1:21" ht="15.75">
      <c r="A41" s="225"/>
      <c r="B41" s="248"/>
      <c r="C41" s="249"/>
      <c r="D41" s="249"/>
      <c r="E41" s="249"/>
      <c r="F41" s="249"/>
      <c r="G41" s="249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</row>
    <row r="42" spans="1:21" ht="15">
      <c r="A42" s="225"/>
      <c r="B42" s="248"/>
      <c r="C42" s="250"/>
      <c r="D42" s="250"/>
      <c r="E42" s="250"/>
      <c r="F42" s="250"/>
      <c r="G42" s="250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</row>
    <row r="43" spans="1:21" ht="15">
      <c r="A43" s="225"/>
      <c r="B43" s="248"/>
      <c r="C43" s="250"/>
      <c r="D43" s="250"/>
      <c r="E43" s="250"/>
      <c r="F43" s="250"/>
      <c r="G43" s="250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</row>
    <row r="44" spans="1:21" ht="15.75">
      <c r="A44" s="243"/>
      <c r="B44" s="248"/>
      <c r="C44" s="250"/>
      <c r="D44" s="250"/>
      <c r="E44" s="250"/>
      <c r="F44" s="250"/>
      <c r="G44" s="250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</row>
    <row r="45" spans="1:21" ht="15">
      <c r="A45" s="225"/>
      <c r="B45" s="248"/>
      <c r="C45" s="250"/>
      <c r="D45" s="250"/>
      <c r="E45" s="250"/>
      <c r="F45" s="250"/>
      <c r="G45" s="250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</row>
    <row r="46" spans="1:21" ht="15">
      <c r="A46" s="225"/>
      <c r="B46" s="248"/>
      <c r="C46" s="250"/>
      <c r="D46" s="250"/>
      <c r="E46" s="250"/>
      <c r="F46" s="250"/>
      <c r="G46" s="250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</row>
    <row r="47" spans="1:19" ht="15.75">
      <c r="A47" s="225"/>
      <c r="B47" s="248"/>
      <c r="C47" s="249"/>
      <c r="D47" s="249"/>
      <c r="E47" s="249"/>
      <c r="F47" s="249"/>
      <c r="G47" s="249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</row>
    <row r="48" spans="1:19" ht="15">
      <c r="A48" s="225"/>
      <c r="B48" s="248"/>
      <c r="C48" s="250"/>
      <c r="D48" s="250"/>
      <c r="E48" s="250"/>
      <c r="F48" s="250"/>
      <c r="G48" s="250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</row>
    <row r="49" spans="1:19" ht="15">
      <c r="A49" s="225"/>
      <c r="B49" s="248"/>
      <c r="C49" s="250"/>
      <c r="D49" s="250"/>
      <c r="E49" s="250"/>
      <c r="F49" s="250"/>
      <c r="G49" s="250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</row>
    <row r="50" spans="1:7" ht="15.75">
      <c r="A50" s="243"/>
      <c r="B50" s="248"/>
      <c r="C50" s="250"/>
      <c r="D50" s="250"/>
      <c r="E50" s="250"/>
      <c r="F50" s="250"/>
      <c r="G50" s="250"/>
    </row>
    <row r="51" spans="1:7" ht="15">
      <c r="A51" s="225"/>
      <c r="B51" s="251"/>
      <c r="C51" s="250"/>
      <c r="D51" s="250"/>
      <c r="E51" s="250"/>
      <c r="F51" s="250"/>
      <c r="G51" s="250"/>
    </row>
    <row r="52" spans="1:7" ht="15">
      <c r="A52" s="225"/>
      <c r="B52" s="248"/>
      <c r="C52" s="250"/>
      <c r="D52" s="250"/>
      <c r="E52" s="250"/>
      <c r="F52" s="250"/>
      <c r="G52" s="250"/>
    </row>
    <row r="53" spans="1:7" ht="15.75">
      <c r="A53" s="225"/>
      <c r="B53" s="248"/>
      <c r="C53" s="249"/>
      <c r="D53" s="249"/>
      <c r="E53" s="249"/>
      <c r="F53" s="249"/>
      <c r="G53" s="249"/>
    </row>
    <row r="54" spans="1:7" ht="15">
      <c r="A54" s="225"/>
      <c r="B54" s="248"/>
      <c r="C54" s="250"/>
      <c r="D54" s="250"/>
      <c r="E54" s="250"/>
      <c r="F54" s="250"/>
      <c r="G54" s="250"/>
    </row>
    <row r="55" spans="1:7" ht="15">
      <c r="A55" s="225"/>
      <c r="B55" s="248"/>
      <c r="C55" s="250"/>
      <c r="D55" s="250"/>
      <c r="E55" s="250"/>
      <c r="F55" s="250"/>
      <c r="G55" s="250"/>
    </row>
    <row r="56" spans="1:7" ht="15.75">
      <c r="A56" s="243"/>
      <c r="B56" s="248"/>
      <c r="C56" s="250"/>
      <c r="D56" s="250"/>
      <c r="E56" s="250"/>
      <c r="F56" s="250"/>
      <c r="G56" s="250"/>
    </row>
    <row r="57" spans="1:7" ht="15">
      <c r="A57" s="225"/>
      <c r="B57" s="248"/>
      <c r="C57" s="250"/>
      <c r="D57" s="250"/>
      <c r="E57" s="250"/>
      <c r="F57" s="250"/>
      <c r="G57" s="250"/>
    </row>
    <row r="58" spans="1:7" ht="15">
      <c r="A58" s="225"/>
      <c r="B58" s="248"/>
      <c r="C58" s="250"/>
      <c r="D58" s="250"/>
      <c r="E58" s="250"/>
      <c r="F58" s="250"/>
      <c r="G58" s="250"/>
    </row>
    <row r="59" spans="1:7" ht="15.75">
      <c r="A59" s="225"/>
      <c r="B59" s="248"/>
      <c r="C59" s="249"/>
      <c r="D59" s="249"/>
      <c r="E59" s="249"/>
      <c r="F59" s="249"/>
      <c r="G59" s="249"/>
    </row>
    <row r="60" spans="1:7" ht="15">
      <c r="A60" s="225"/>
      <c r="B60" s="248"/>
      <c r="C60" s="250"/>
      <c r="D60" s="250"/>
      <c r="E60" s="250"/>
      <c r="F60" s="250"/>
      <c r="G60" s="250"/>
    </row>
    <row r="61" spans="1:7" ht="15">
      <c r="A61" s="225"/>
      <c r="B61" s="248"/>
      <c r="C61" s="250"/>
      <c r="D61" s="250"/>
      <c r="E61" s="250"/>
      <c r="F61" s="250"/>
      <c r="G61" s="250"/>
    </row>
    <row r="62" spans="1:7" ht="15.75">
      <c r="A62" s="243"/>
      <c r="B62" s="248"/>
      <c r="C62" s="250"/>
      <c r="D62" s="250"/>
      <c r="E62" s="250"/>
      <c r="F62" s="250"/>
      <c r="G62" s="250"/>
    </row>
    <row r="63" spans="1:7" ht="15">
      <c r="A63" s="225"/>
      <c r="B63" s="248"/>
      <c r="C63" s="250"/>
      <c r="D63" s="250"/>
      <c r="E63" s="250"/>
      <c r="F63" s="250"/>
      <c r="G63" s="250"/>
    </row>
    <row r="64" spans="1:7" ht="15">
      <c r="A64" s="225"/>
      <c r="B64" s="248"/>
      <c r="C64" s="250"/>
      <c r="D64" s="250"/>
      <c r="E64" s="250"/>
      <c r="F64" s="250"/>
      <c r="G64" s="250"/>
    </row>
    <row r="65" spans="1:7" ht="15.75">
      <c r="A65" s="225"/>
      <c r="B65" s="248"/>
      <c r="C65" s="249"/>
      <c r="D65" s="249"/>
      <c r="E65" s="249"/>
      <c r="F65" s="249"/>
      <c r="G65" s="249"/>
    </row>
    <row r="66" spans="1:7" ht="15">
      <c r="A66" s="225"/>
      <c r="B66" s="248"/>
      <c r="C66" s="250"/>
      <c r="D66" s="250"/>
      <c r="E66" s="250"/>
      <c r="F66" s="250"/>
      <c r="G66" s="250"/>
    </row>
    <row r="67" spans="1:7" ht="15">
      <c r="A67" s="225"/>
      <c r="B67" s="248"/>
      <c r="C67" s="250"/>
      <c r="D67" s="250"/>
      <c r="E67" s="250"/>
      <c r="F67" s="250"/>
      <c r="G67" s="250"/>
    </row>
    <row r="68" spans="1:7" ht="15.75">
      <c r="A68" s="243"/>
      <c r="B68" s="248"/>
      <c r="C68" s="250"/>
      <c r="D68" s="250"/>
      <c r="E68" s="250"/>
      <c r="F68" s="250"/>
      <c r="G68" s="250"/>
    </row>
    <row r="69" spans="1:7" ht="15">
      <c r="A69" s="225"/>
      <c r="B69" s="225"/>
      <c r="C69" s="250"/>
      <c r="D69" s="250"/>
      <c r="E69" s="250"/>
      <c r="F69" s="250"/>
      <c r="G69" s="250"/>
    </row>
    <row r="70" spans="1:7" ht="15">
      <c r="A70" s="225"/>
      <c r="B70" s="225"/>
      <c r="C70" s="250"/>
      <c r="D70" s="250"/>
      <c r="E70" s="250"/>
      <c r="F70" s="250"/>
      <c r="G70" s="250"/>
    </row>
    <row r="71" spans="1:7" ht="15.75">
      <c r="A71" s="225"/>
      <c r="B71" s="248"/>
      <c r="C71" s="249"/>
      <c r="D71" s="249"/>
      <c r="E71" s="249"/>
      <c r="F71" s="249"/>
      <c r="G71" s="249"/>
    </row>
    <row r="72" spans="1:7" ht="15">
      <c r="A72" s="225"/>
      <c r="B72" s="225"/>
      <c r="C72" s="250"/>
      <c r="D72" s="250"/>
      <c r="E72" s="250"/>
      <c r="F72" s="250"/>
      <c r="G72" s="250"/>
    </row>
    <row r="73" spans="1:7" ht="15">
      <c r="A73" s="225"/>
      <c r="B73" s="225"/>
      <c r="C73" s="250"/>
      <c r="D73" s="250"/>
      <c r="E73" s="250"/>
      <c r="F73" s="250"/>
      <c r="G73" s="250"/>
    </row>
    <row r="74" spans="1:7" ht="15.75">
      <c r="A74" s="243"/>
      <c r="B74" s="225"/>
      <c r="C74" s="250"/>
      <c r="D74" s="250"/>
      <c r="E74" s="250"/>
      <c r="F74" s="250"/>
      <c r="G74" s="250"/>
    </row>
    <row r="75" spans="1:7" ht="15">
      <c r="A75" s="225"/>
      <c r="B75" s="225"/>
      <c r="C75" s="250"/>
      <c r="D75" s="250"/>
      <c r="E75" s="250"/>
      <c r="F75" s="250"/>
      <c r="G75" s="250"/>
    </row>
    <row r="76" spans="1:7" ht="15">
      <c r="A76" s="225"/>
      <c r="B76" s="225"/>
      <c r="C76" s="250"/>
      <c r="D76" s="250"/>
      <c r="E76" s="250"/>
      <c r="F76" s="250"/>
      <c r="G76" s="250"/>
    </row>
    <row r="77" spans="1:7" ht="15.75">
      <c r="A77" s="225"/>
      <c r="B77" s="225"/>
      <c r="C77" s="249"/>
      <c r="D77" s="249"/>
      <c r="E77" s="249"/>
      <c r="F77" s="249"/>
      <c r="G77" s="249"/>
    </row>
    <row r="78" spans="1:7" ht="15">
      <c r="A78" s="225"/>
      <c r="B78" s="225"/>
      <c r="C78" s="250"/>
      <c r="D78" s="250"/>
      <c r="E78" s="250"/>
      <c r="F78" s="250"/>
      <c r="G78" s="250"/>
    </row>
    <row r="79" spans="1:7" ht="15.75">
      <c r="A79" s="243"/>
      <c r="B79" s="225"/>
      <c r="C79" s="250"/>
      <c r="D79" s="250"/>
      <c r="E79" s="250"/>
      <c r="F79" s="250"/>
      <c r="G79" s="250"/>
    </row>
    <row r="80" spans="1:7" ht="15">
      <c r="A80" s="225"/>
      <c r="B80" s="225"/>
      <c r="C80" s="250"/>
      <c r="D80" s="250"/>
      <c r="E80" s="250"/>
      <c r="F80" s="250"/>
      <c r="G80" s="250"/>
    </row>
    <row r="81" spans="1:7" ht="15">
      <c r="A81" s="225"/>
      <c r="B81" s="225"/>
      <c r="C81" s="250"/>
      <c r="D81" s="250"/>
      <c r="E81" s="250"/>
      <c r="F81" s="250"/>
      <c r="G81" s="250"/>
    </row>
    <row r="82" spans="1:7" ht="15.75">
      <c r="A82" s="225"/>
      <c r="B82" s="225"/>
      <c r="C82" s="249"/>
      <c r="D82" s="249"/>
      <c r="E82" s="249"/>
      <c r="F82" s="249"/>
      <c r="G82" s="249"/>
    </row>
    <row r="83" spans="1:7" ht="15">
      <c r="A83" s="225"/>
      <c r="B83" s="225"/>
      <c r="C83" s="225"/>
      <c r="D83" s="225"/>
      <c r="E83" s="225"/>
      <c r="F83" s="225"/>
      <c r="G83" s="225"/>
    </row>
    <row r="84" spans="1:7" ht="15">
      <c r="A84" s="225"/>
      <c r="B84" s="225"/>
      <c r="C84" s="225"/>
      <c r="D84" s="225"/>
      <c r="E84" s="225"/>
      <c r="F84" s="225"/>
      <c r="G84" s="225"/>
    </row>
    <row r="85" spans="1:7" ht="15">
      <c r="A85" s="225"/>
      <c r="B85" s="225"/>
      <c r="C85" s="225"/>
      <c r="D85" s="225"/>
      <c r="E85" s="225"/>
      <c r="F85" s="225"/>
      <c r="G85" s="225"/>
    </row>
    <row r="86" spans="1:7" ht="15">
      <c r="A86" s="225"/>
      <c r="B86" s="225"/>
      <c r="C86" s="225"/>
      <c r="D86" s="225"/>
      <c r="E86" s="225"/>
      <c r="F86" s="225"/>
      <c r="G86" s="225"/>
    </row>
    <row r="87" spans="1:7" ht="15">
      <c r="A87" s="225"/>
      <c r="B87" s="225"/>
      <c r="C87" s="225"/>
      <c r="D87" s="225"/>
      <c r="E87" s="225"/>
      <c r="F87" s="225"/>
      <c r="G87" s="225"/>
    </row>
    <row r="88" spans="1:7" ht="15">
      <c r="A88" s="225"/>
      <c r="B88" s="225"/>
      <c r="C88" s="225"/>
      <c r="D88" s="225"/>
      <c r="E88" s="225"/>
      <c r="F88" s="225"/>
      <c r="G88" s="225"/>
    </row>
    <row r="89" spans="1:7" ht="15">
      <c r="A89" s="225"/>
      <c r="B89" s="225"/>
      <c r="C89" s="225"/>
      <c r="D89" s="225"/>
      <c r="E89" s="225"/>
      <c r="F89" s="225"/>
      <c r="G89" s="225"/>
    </row>
    <row r="90" spans="1:7" ht="15">
      <c r="A90" s="225"/>
      <c r="B90" s="225"/>
      <c r="C90" s="225"/>
      <c r="D90" s="225"/>
      <c r="E90" s="225"/>
      <c r="F90" s="225"/>
      <c r="G90" s="225"/>
    </row>
    <row r="91" spans="1:7" ht="15">
      <c r="A91" s="225"/>
      <c r="B91" s="225"/>
      <c r="C91" s="225"/>
      <c r="D91" s="225"/>
      <c r="E91" s="225"/>
      <c r="F91" s="225"/>
      <c r="G91" s="225"/>
    </row>
    <row r="92" spans="1:7" ht="15">
      <c r="A92" s="225"/>
      <c r="B92" s="225"/>
      <c r="C92" s="225"/>
      <c r="D92" s="225"/>
      <c r="E92" s="225"/>
      <c r="F92" s="225"/>
      <c r="G92" s="225"/>
    </row>
    <row r="93" spans="1:7" ht="15">
      <c r="A93" s="225"/>
      <c r="B93" s="225"/>
      <c r="C93" s="225"/>
      <c r="D93" s="225"/>
      <c r="E93" s="225"/>
      <c r="F93" s="225"/>
      <c r="G93" s="225"/>
    </row>
    <row r="94" spans="1:7" ht="15">
      <c r="A94" s="225"/>
      <c r="B94" s="225"/>
      <c r="C94" s="225"/>
      <c r="D94" s="225"/>
      <c r="E94" s="225"/>
      <c r="F94" s="225"/>
      <c r="G94" s="225"/>
    </row>
    <row r="95" spans="1:7" ht="15">
      <c r="A95" s="225"/>
      <c r="B95" s="225"/>
      <c r="C95" s="225"/>
      <c r="D95" s="225"/>
      <c r="E95" s="225"/>
      <c r="F95" s="225"/>
      <c r="G95" s="225"/>
    </row>
    <row r="96" spans="1:7" ht="15">
      <c r="A96" s="225"/>
      <c r="B96" s="225"/>
      <c r="C96" s="225"/>
      <c r="D96" s="225"/>
      <c r="E96" s="225"/>
      <c r="F96" s="225"/>
      <c r="G96" s="225"/>
    </row>
    <row r="97" spans="1:7" ht="15">
      <c r="A97" s="225"/>
      <c r="B97" s="225"/>
      <c r="C97" s="225"/>
      <c r="D97" s="225"/>
      <c r="E97" s="225"/>
      <c r="F97" s="225"/>
      <c r="G97" s="225"/>
    </row>
    <row r="98" spans="1:7" ht="15">
      <c r="A98" s="225"/>
      <c r="B98" s="225"/>
      <c r="C98" s="225"/>
      <c r="D98" s="225"/>
      <c r="E98" s="225"/>
      <c r="F98" s="225"/>
      <c r="G98" s="225"/>
    </row>
    <row r="99" spans="1:7" ht="15">
      <c r="A99" s="225"/>
      <c r="B99" s="225"/>
      <c r="C99" s="225"/>
      <c r="D99" s="225"/>
      <c r="E99" s="225"/>
      <c r="F99" s="225"/>
      <c r="G99" s="225"/>
    </row>
    <row r="100" spans="1:7" ht="15">
      <c r="A100" s="225"/>
      <c r="B100" s="225"/>
      <c r="C100" s="225"/>
      <c r="D100" s="225"/>
      <c r="E100" s="225"/>
      <c r="F100" s="225"/>
      <c r="G100" s="225"/>
    </row>
    <row r="101" spans="1:7" ht="15">
      <c r="A101" s="225"/>
      <c r="B101" s="225"/>
      <c r="C101" s="225"/>
      <c r="D101" s="225"/>
      <c r="E101" s="225"/>
      <c r="F101" s="225"/>
      <c r="G101" s="225"/>
    </row>
    <row r="102" spans="1:7" ht="15">
      <c r="A102" s="225"/>
      <c r="B102" s="225"/>
      <c r="C102" s="225"/>
      <c r="D102" s="225"/>
      <c r="E102" s="225"/>
      <c r="F102" s="225"/>
      <c r="G102" s="225"/>
    </row>
    <row r="103" spans="1:7" ht="15">
      <c r="A103" s="225"/>
      <c r="B103" s="225"/>
      <c r="C103" s="225"/>
      <c r="D103" s="225"/>
      <c r="E103" s="225"/>
      <c r="F103" s="225"/>
      <c r="G103" s="225"/>
    </row>
    <row r="104" spans="1:7" ht="15">
      <c r="A104" s="225"/>
      <c r="B104" s="225"/>
      <c r="C104" s="225"/>
      <c r="D104" s="225"/>
      <c r="E104" s="225"/>
      <c r="F104" s="225"/>
      <c r="G104" s="225"/>
    </row>
    <row r="105" spans="1:7" ht="15">
      <c r="A105" s="225"/>
      <c r="B105" s="225"/>
      <c r="C105" s="225"/>
      <c r="D105" s="225"/>
      <c r="E105" s="225"/>
      <c r="F105" s="225"/>
      <c r="G105" s="225"/>
    </row>
    <row r="106" spans="1:7" ht="15">
      <c r="A106" s="225"/>
      <c r="B106" s="225"/>
      <c r="C106" s="225"/>
      <c r="D106" s="225"/>
      <c r="E106" s="225"/>
      <c r="F106" s="225"/>
      <c r="G106" s="225"/>
    </row>
    <row r="107" spans="1:7" ht="15">
      <c r="A107" s="225"/>
      <c r="B107" s="225"/>
      <c r="C107" s="225"/>
      <c r="D107" s="225"/>
      <c r="E107" s="225"/>
      <c r="F107" s="225"/>
      <c r="G107" s="225"/>
    </row>
    <row r="108" spans="1:7" ht="15">
      <c r="A108" s="225"/>
      <c r="B108" s="225"/>
      <c r="C108" s="225"/>
      <c r="D108" s="225"/>
      <c r="E108" s="225"/>
      <c r="F108" s="225"/>
      <c r="G108" s="225"/>
    </row>
    <row r="109" spans="1:7" ht="15">
      <c r="A109" s="225"/>
      <c r="B109" s="225"/>
      <c r="C109" s="225"/>
      <c r="D109" s="225"/>
      <c r="E109" s="225"/>
      <c r="F109" s="225"/>
      <c r="G109" s="225"/>
    </row>
    <row r="110" spans="1:7" ht="15">
      <c r="A110" s="225"/>
      <c r="B110" s="225"/>
      <c r="C110" s="225"/>
      <c r="D110" s="225"/>
      <c r="E110" s="225"/>
      <c r="F110" s="225"/>
      <c r="G110" s="225"/>
    </row>
    <row r="111" spans="1:7" ht="15">
      <c r="A111" s="225"/>
      <c r="B111" s="225"/>
      <c r="C111" s="225"/>
      <c r="D111" s="225"/>
      <c r="E111" s="225"/>
      <c r="F111" s="225"/>
      <c r="G111" s="225"/>
    </row>
    <row r="112" spans="1:7" ht="15">
      <c r="A112" s="225"/>
      <c r="B112" s="225"/>
      <c r="C112" s="225"/>
      <c r="D112" s="225"/>
      <c r="E112" s="225"/>
      <c r="F112" s="225"/>
      <c r="G112" s="225"/>
    </row>
    <row r="113" spans="1:7" ht="15">
      <c r="A113" s="225"/>
      <c r="B113" s="225"/>
      <c r="C113" s="225"/>
      <c r="D113" s="225"/>
      <c r="E113" s="225"/>
      <c r="F113" s="225"/>
      <c r="G113" s="225"/>
    </row>
    <row r="114" spans="1:7" ht="15">
      <c r="A114" s="225"/>
      <c r="B114" s="225"/>
      <c r="C114" s="225"/>
      <c r="D114" s="225"/>
      <c r="E114" s="225"/>
      <c r="F114" s="225"/>
      <c r="G114" s="225"/>
    </row>
    <row r="115" spans="1:7" ht="15">
      <c r="A115" s="225"/>
      <c r="B115" s="225"/>
      <c r="C115" s="225"/>
      <c r="D115" s="225"/>
      <c r="E115" s="225"/>
      <c r="F115" s="225"/>
      <c r="G115" s="225"/>
    </row>
    <row r="116" spans="1:7" ht="15">
      <c r="A116" s="225"/>
      <c r="B116" s="225"/>
      <c r="C116" s="225"/>
      <c r="D116" s="225"/>
      <c r="E116" s="225"/>
      <c r="F116" s="225"/>
      <c r="G116" s="225"/>
    </row>
    <row r="117" spans="1:7" ht="15">
      <c r="A117" s="225"/>
      <c r="B117" s="225"/>
      <c r="C117" s="225"/>
      <c r="D117" s="225"/>
      <c r="E117" s="225"/>
      <c r="F117" s="225"/>
      <c r="G117" s="225"/>
    </row>
    <row r="118" spans="1:7" ht="15">
      <c r="A118" s="225"/>
      <c r="B118" s="225"/>
      <c r="C118" s="225"/>
      <c r="D118" s="225"/>
      <c r="E118" s="225"/>
      <c r="F118" s="225"/>
      <c r="G118" s="225"/>
    </row>
    <row r="119" spans="1:7" ht="15">
      <c r="A119" s="225"/>
      <c r="B119" s="225"/>
      <c r="C119" s="225"/>
      <c r="D119" s="225"/>
      <c r="E119" s="225"/>
      <c r="F119" s="225"/>
      <c r="G119" s="225"/>
    </row>
    <row r="120" spans="1:7" ht="15">
      <c r="A120" s="225"/>
      <c r="B120" s="225"/>
      <c r="C120" s="225"/>
      <c r="D120" s="225"/>
      <c r="E120" s="225"/>
      <c r="F120" s="225"/>
      <c r="G120" s="225"/>
    </row>
    <row r="121" spans="1:7" ht="15">
      <c r="A121" s="225"/>
      <c r="B121" s="225"/>
      <c r="C121" s="225"/>
      <c r="D121" s="225"/>
      <c r="E121" s="225"/>
      <c r="F121" s="225"/>
      <c r="G121" s="225"/>
    </row>
    <row r="122" spans="1:7" ht="15">
      <c r="A122" s="225"/>
      <c r="B122" s="225"/>
      <c r="C122" s="225"/>
      <c r="D122" s="225"/>
      <c r="E122" s="225"/>
      <c r="F122" s="225"/>
      <c r="G122" s="225"/>
    </row>
    <row r="123" spans="1:7" ht="15">
      <c r="A123" s="225"/>
      <c r="B123" s="225"/>
      <c r="C123" s="225"/>
      <c r="D123" s="225"/>
      <c r="E123" s="225"/>
      <c r="F123" s="225"/>
      <c r="G123" s="225"/>
    </row>
    <row r="124" spans="1:7" ht="15">
      <c r="A124" s="225"/>
      <c r="B124" s="225"/>
      <c r="C124" s="225"/>
      <c r="D124" s="225"/>
      <c r="E124" s="225"/>
      <c r="F124" s="225"/>
      <c r="G124" s="225"/>
    </row>
    <row r="125" spans="1:7" ht="15">
      <c r="A125" s="225"/>
      <c r="B125" s="225"/>
      <c r="C125" s="225"/>
      <c r="D125" s="225"/>
      <c r="E125" s="225"/>
      <c r="F125" s="225"/>
      <c r="G125" s="225"/>
    </row>
    <row r="126" spans="1:7" ht="15">
      <c r="A126" s="225"/>
      <c r="B126" s="225"/>
      <c r="C126" s="225"/>
      <c r="D126" s="225"/>
      <c r="E126" s="225"/>
      <c r="F126" s="225"/>
      <c r="G126" s="225"/>
    </row>
    <row r="127" spans="1:7" ht="15">
      <c r="A127" s="225"/>
      <c r="B127" s="225"/>
      <c r="C127" s="225"/>
      <c r="D127" s="225"/>
      <c r="E127" s="225"/>
      <c r="F127" s="225"/>
      <c r="G127" s="225"/>
    </row>
    <row r="128" spans="1:7" ht="15">
      <c r="A128" s="225"/>
      <c r="B128" s="225"/>
      <c r="C128" s="225"/>
      <c r="D128" s="225"/>
      <c r="E128" s="225"/>
      <c r="F128" s="225"/>
      <c r="G128" s="225"/>
    </row>
    <row r="129" spans="1:7" ht="15">
      <c r="A129" s="225"/>
      <c r="B129" s="225"/>
      <c r="C129" s="225"/>
      <c r="D129" s="225"/>
      <c r="E129" s="225"/>
      <c r="F129" s="225"/>
      <c r="G129" s="225"/>
    </row>
    <row r="130" spans="1:7" ht="15">
      <c r="A130" s="225"/>
      <c r="B130" s="225"/>
      <c r="C130" s="225"/>
      <c r="D130" s="225"/>
      <c r="E130" s="225"/>
      <c r="F130" s="225"/>
      <c r="G130" s="225"/>
    </row>
    <row r="131" spans="1:7" ht="15">
      <c r="A131" s="225"/>
      <c r="B131" s="225"/>
      <c r="C131" s="225"/>
      <c r="D131" s="225"/>
      <c r="E131" s="225"/>
      <c r="F131" s="225"/>
      <c r="G131" s="225"/>
    </row>
    <row r="132" spans="1:7" ht="15">
      <c r="A132" s="225"/>
      <c r="B132" s="225"/>
      <c r="C132" s="225"/>
      <c r="D132" s="225"/>
      <c r="E132" s="225"/>
      <c r="F132" s="225"/>
      <c r="G132" s="225"/>
    </row>
    <row r="133" spans="1:7" ht="15">
      <c r="A133" s="225"/>
      <c r="B133" s="225"/>
      <c r="C133" s="225"/>
      <c r="D133" s="225"/>
      <c r="E133" s="225"/>
      <c r="F133" s="225"/>
      <c r="G133" s="225"/>
    </row>
    <row r="134" spans="1:7" ht="15">
      <c r="A134" s="225"/>
      <c r="B134" s="225"/>
      <c r="C134" s="225"/>
      <c r="D134" s="225"/>
      <c r="E134" s="225"/>
      <c r="F134" s="225"/>
      <c r="G134" s="225"/>
    </row>
    <row r="135" spans="1:7" ht="15">
      <c r="A135" s="225"/>
      <c r="B135" s="225"/>
      <c r="C135" s="225"/>
      <c r="D135" s="225"/>
      <c r="E135" s="225"/>
      <c r="F135" s="225"/>
      <c r="G135" s="225"/>
    </row>
    <row r="136" spans="1:7" ht="15">
      <c r="A136" s="225"/>
      <c r="B136" s="225"/>
      <c r="C136" s="225"/>
      <c r="D136" s="225"/>
      <c r="E136" s="225"/>
      <c r="F136" s="225"/>
      <c r="G136" s="225"/>
    </row>
    <row r="137" spans="1:7" ht="15">
      <c r="A137" s="225"/>
      <c r="B137" s="225"/>
      <c r="C137" s="225"/>
      <c r="D137" s="225"/>
      <c r="E137" s="225"/>
      <c r="F137" s="225"/>
      <c r="G137" s="225"/>
    </row>
    <row r="138" spans="1:7" ht="15">
      <c r="A138" s="225"/>
      <c r="B138" s="225"/>
      <c r="C138" s="225"/>
      <c r="D138" s="225"/>
      <c r="E138" s="225"/>
      <c r="F138" s="225"/>
      <c r="G138" s="225"/>
    </row>
    <row r="139" spans="1:7" ht="15">
      <c r="A139" s="225"/>
      <c r="B139" s="225"/>
      <c r="C139" s="225"/>
      <c r="D139" s="225"/>
      <c r="E139" s="225"/>
      <c r="F139" s="225"/>
      <c r="G139" s="225"/>
    </row>
    <row r="140" spans="1:7" ht="15">
      <c r="A140" s="225"/>
      <c r="B140" s="225"/>
      <c r="C140" s="225"/>
      <c r="D140" s="225"/>
      <c r="E140" s="225"/>
      <c r="F140" s="225"/>
      <c r="G140" s="225"/>
    </row>
    <row r="141" spans="1:7" ht="15">
      <c r="A141" s="225"/>
      <c r="B141" s="225"/>
      <c r="C141" s="225"/>
      <c r="D141" s="225"/>
      <c r="E141" s="225"/>
      <c r="F141" s="225"/>
      <c r="G141" s="225"/>
    </row>
    <row r="142" spans="1:7" ht="15">
      <c r="A142" s="225"/>
      <c r="B142" s="225"/>
      <c r="C142" s="225"/>
      <c r="D142" s="225"/>
      <c r="E142" s="225"/>
      <c r="F142" s="225"/>
      <c r="G142" s="225"/>
    </row>
    <row r="143" spans="1:7" ht="15">
      <c r="A143" s="225"/>
      <c r="B143" s="225"/>
      <c r="C143" s="225"/>
      <c r="D143" s="225"/>
      <c r="E143" s="225"/>
      <c r="F143" s="225"/>
      <c r="G143" s="225"/>
    </row>
    <row r="144" spans="1:7" ht="15">
      <c r="A144" s="225"/>
      <c r="B144" s="225"/>
      <c r="C144" s="225"/>
      <c r="D144" s="225"/>
      <c r="E144" s="225"/>
      <c r="F144" s="225"/>
      <c r="G144" s="225"/>
    </row>
    <row r="145" spans="1:7" ht="15">
      <c r="A145" s="225"/>
      <c r="B145" s="225"/>
      <c r="C145" s="225"/>
      <c r="D145" s="225"/>
      <c r="E145" s="225"/>
      <c r="F145" s="225"/>
      <c r="G145" s="225"/>
    </row>
    <row r="146" spans="1:7" ht="15">
      <c r="A146" s="225"/>
      <c r="B146" s="225"/>
      <c r="C146" s="225"/>
      <c r="D146" s="225"/>
      <c r="E146" s="225"/>
      <c r="F146" s="225"/>
      <c r="G146" s="225"/>
    </row>
    <row r="147" spans="1:7" ht="15">
      <c r="A147" s="225"/>
      <c r="B147" s="225"/>
      <c r="C147" s="225"/>
      <c r="D147" s="225"/>
      <c r="E147" s="225"/>
      <c r="F147" s="225"/>
      <c r="G147" s="225"/>
    </row>
    <row r="148" spans="1:7" ht="15">
      <c r="A148" s="225"/>
      <c r="B148" s="225"/>
      <c r="C148" s="225"/>
      <c r="D148" s="225"/>
      <c r="E148" s="225"/>
      <c r="F148" s="225"/>
      <c r="G148" s="225"/>
    </row>
    <row r="149" spans="1:7" ht="15">
      <c r="A149" s="225"/>
      <c r="B149" s="225"/>
      <c r="C149" s="225"/>
      <c r="D149" s="225"/>
      <c r="E149" s="225"/>
      <c r="F149" s="225"/>
      <c r="G149" s="225"/>
    </row>
    <row r="150" spans="1:7" ht="15">
      <c r="A150" s="225"/>
      <c r="B150" s="225"/>
      <c r="C150" s="225"/>
      <c r="D150" s="225"/>
      <c r="E150" s="225"/>
      <c r="F150" s="225"/>
      <c r="G150" s="225"/>
    </row>
    <row r="151" spans="1:7" ht="15">
      <c r="A151" s="225"/>
      <c r="B151" s="225"/>
      <c r="C151" s="225"/>
      <c r="D151" s="225"/>
      <c r="E151" s="225"/>
      <c r="F151" s="225"/>
      <c r="G151" s="225"/>
    </row>
    <row r="152" spans="1:7" ht="15">
      <c r="A152" s="225"/>
      <c r="B152" s="225"/>
      <c r="C152" s="225"/>
      <c r="D152" s="225"/>
      <c r="E152" s="225"/>
      <c r="F152" s="225"/>
      <c r="G152" s="225"/>
    </row>
    <row r="153" spans="1:7" ht="15">
      <c r="A153" s="225"/>
      <c r="B153" s="225"/>
      <c r="C153" s="225"/>
      <c r="D153" s="225"/>
      <c r="E153" s="225"/>
      <c r="F153" s="225"/>
      <c r="G153" s="225"/>
    </row>
    <row r="154" spans="1:7" ht="15">
      <c r="A154" s="225"/>
      <c r="B154" s="225"/>
      <c r="C154" s="225"/>
      <c r="D154" s="225"/>
      <c r="E154" s="225"/>
      <c r="F154" s="225"/>
      <c r="G154" s="225"/>
    </row>
    <row r="155" spans="1:7" ht="15">
      <c r="A155" s="225"/>
      <c r="B155" s="225"/>
      <c r="C155" s="225"/>
      <c r="D155" s="225"/>
      <c r="E155" s="225"/>
      <c r="F155" s="225"/>
      <c r="G155" s="225"/>
    </row>
    <row r="156" spans="1:7" ht="15">
      <c r="A156" s="225"/>
      <c r="B156" s="225"/>
      <c r="C156" s="225"/>
      <c r="D156" s="225"/>
      <c r="E156" s="225"/>
      <c r="F156" s="225"/>
      <c r="G156" s="225"/>
    </row>
    <row r="157" spans="1:7" ht="15">
      <c r="A157" s="225"/>
      <c r="B157" s="225"/>
      <c r="C157" s="225"/>
      <c r="D157" s="225"/>
      <c r="E157" s="225"/>
      <c r="F157" s="225"/>
      <c r="G157" s="225"/>
    </row>
    <row r="158" spans="1:7" ht="15">
      <c r="A158" s="225"/>
      <c r="B158" s="225"/>
      <c r="C158" s="225"/>
      <c r="D158" s="225"/>
      <c r="E158" s="225"/>
      <c r="F158" s="225"/>
      <c r="G158" s="225"/>
    </row>
    <row r="159" spans="1:7" ht="15">
      <c r="A159" s="225"/>
      <c r="B159" s="225"/>
      <c r="C159" s="225"/>
      <c r="D159" s="225"/>
      <c r="E159" s="225"/>
      <c r="F159" s="225"/>
      <c r="G159" s="225"/>
    </row>
    <row r="160" spans="1:7" ht="15">
      <c r="A160" s="225"/>
      <c r="B160" s="225"/>
      <c r="C160" s="225"/>
      <c r="D160" s="225"/>
      <c r="E160" s="225"/>
      <c r="F160" s="225"/>
      <c r="G160" s="225"/>
    </row>
    <row r="161" spans="1:7" ht="15">
      <c r="A161" s="225"/>
      <c r="B161" s="225"/>
      <c r="C161" s="225"/>
      <c r="D161" s="225"/>
      <c r="E161" s="225"/>
      <c r="F161" s="225"/>
      <c r="G161" s="225"/>
    </row>
    <row r="162" spans="1:7" ht="15">
      <c r="A162" s="225"/>
      <c r="B162" s="225"/>
      <c r="C162" s="225"/>
      <c r="D162" s="225"/>
      <c r="E162" s="225"/>
      <c r="F162" s="225"/>
      <c r="G162" s="225"/>
    </row>
    <row r="163" spans="1:7" ht="15">
      <c r="A163" s="225"/>
      <c r="B163" s="225"/>
      <c r="C163" s="225"/>
      <c r="D163" s="225"/>
      <c r="E163" s="225"/>
      <c r="F163" s="225"/>
      <c r="G163" s="225"/>
    </row>
    <row r="164" spans="1:7" ht="15">
      <c r="A164" s="225"/>
      <c r="B164" s="225"/>
      <c r="C164" s="225"/>
      <c r="D164" s="225"/>
      <c r="E164" s="225"/>
      <c r="F164" s="225"/>
      <c r="G164" s="225"/>
    </row>
    <row r="165" spans="1:7" ht="15">
      <c r="A165" s="225"/>
      <c r="B165" s="225"/>
      <c r="C165" s="225"/>
      <c r="D165" s="225"/>
      <c r="E165" s="225"/>
      <c r="F165" s="225"/>
      <c r="G165" s="225"/>
    </row>
    <row r="166" spans="1:7" ht="15">
      <c r="A166" s="225"/>
      <c r="B166" s="225"/>
      <c r="C166" s="225"/>
      <c r="D166" s="225"/>
      <c r="E166" s="225"/>
      <c r="F166" s="225"/>
      <c r="G166" s="225"/>
    </row>
    <row r="167" spans="1:7" ht="15">
      <c r="A167" s="225"/>
      <c r="B167" s="225"/>
      <c r="C167" s="225"/>
      <c r="D167" s="225"/>
      <c r="E167" s="225"/>
      <c r="F167" s="225"/>
      <c r="G167" s="225"/>
    </row>
    <row r="168" spans="1:7" ht="15">
      <c r="A168" s="225"/>
      <c r="B168" s="225"/>
      <c r="C168" s="225"/>
      <c r="D168" s="225"/>
      <c r="E168" s="225"/>
      <c r="F168" s="225"/>
      <c r="G168" s="225"/>
    </row>
    <row r="169" spans="1:7" ht="15">
      <c r="A169" s="225"/>
      <c r="B169" s="225"/>
      <c r="C169" s="225"/>
      <c r="D169" s="225"/>
      <c r="E169" s="225"/>
      <c r="F169" s="225"/>
      <c r="G169" s="225"/>
    </row>
    <row r="170" spans="1:7" ht="15">
      <c r="A170" s="225"/>
      <c r="B170" s="225"/>
      <c r="C170" s="225"/>
      <c r="D170" s="225"/>
      <c r="E170" s="225"/>
      <c r="F170" s="225"/>
      <c r="G170" s="225"/>
    </row>
    <row r="171" spans="1:7" ht="15">
      <c r="A171" s="225"/>
      <c r="B171" s="225"/>
      <c r="C171" s="225"/>
      <c r="D171" s="225"/>
      <c r="E171" s="225"/>
      <c r="F171" s="225"/>
      <c r="G171" s="225"/>
    </row>
    <row r="172" spans="1:7" ht="15">
      <c r="A172" s="225"/>
      <c r="B172" s="225"/>
      <c r="C172" s="225"/>
      <c r="D172" s="225"/>
      <c r="E172" s="225"/>
      <c r="F172" s="225"/>
      <c r="G172" s="225"/>
    </row>
    <row r="173" spans="1:7" ht="15">
      <c r="A173" s="225"/>
      <c r="B173" s="225"/>
      <c r="C173" s="225"/>
      <c r="D173" s="225"/>
      <c r="E173" s="225"/>
      <c r="F173" s="225"/>
      <c r="G173" s="225"/>
    </row>
    <row r="174" spans="1:7" ht="15">
      <c r="A174" s="225"/>
      <c r="B174" s="225"/>
      <c r="C174" s="225"/>
      <c r="D174" s="225"/>
      <c r="E174" s="225"/>
      <c r="F174" s="225"/>
      <c r="G174" s="225"/>
    </row>
    <row r="175" spans="1:7" ht="15">
      <c r="A175" s="225"/>
      <c r="B175" s="225"/>
      <c r="C175" s="225"/>
      <c r="D175" s="225"/>
      <c r="E175" s="225"/>
      <c r="F175" s="225"/>
      <c r="G175" s="225"/>
    </row>
    <row r="176" spans="1:7" ht="15">
      <c r="A176" s="225"/>
      <c r="B176" s="225"/>
      <c r="C176" s="225"/>
      <c r="D176" s="225"/>
      <c r="E176" s="225"/>
      <c r="F176" s="225"/>
      <c r="G176" s="225"/>
    </row>
    <row r="177" spans="1:7" ht="15">
      <c r="A177" s="225"/>
      <c r="B177" s="225"/>
      <c r="C177" s="225"/>
      <c r="D177" s="225"/>
      <c r="E177" s="225"/>
      <c r="F177" s="225"/>
      <c r="G177" s="225"/>
    </row>
    <row r="178" spans="1:7" ht="15">
      <c r="A178" s="225"/>
      <c r="B178" s="225"/>
      <c r="C178" s="225"/>
      <c r="D178" s="225"/>
      <c r="E178" s="225"/>
      <c r="F178" s="225"/>
      <c r="G178" s="225"/>
    </row>
    <row r="179" spans="1:7" ht="15">
      <c r="A179" s="225"/>
      <c r="B179" s="225"/>
      <c r="C179" s="225"/>
      <c r="D179" s="225"/>
      <c r="E179" s="225"/>
      <c r="F179" s="225"/>
      <c r="G179" s="225"/>
    </row>
    <row r="180" spans="1:7" ht="15">
      <c r="A180" s="225"/>
      <c r="B180" s="225"/>
      <c r="C180" s="225"/>
      <c r="D180" s="225"/>
      <c r="E180" s="225"/>
      <c r="F180" s="225"/>
      <c r="G180" s="225"/>
    </row>
    <row r="181" spans="1:7" ht="15">
      <c r="A181" s="225"/>
      <c r="B181" s="225"/>
      <c r="C181" s="225"/>
      <c r="D181" s="225"/>
      <c r="E181" s="225"/>
      <c r="F181" s="225"/>
      <c r="G181" s="225"/>
    </row>
    <row r="182" spans="1:7" ht="15">
      <c r="A182" s="225"/>
      <c r="B182" s="225"/>
      <c r="C182" s="225"/>
      <c r="D182" s="225"/>
      <c r="E182" s="225"/>
      <c r="F182" s="225"/>
      <c r="G182" s="225"/>
    </row>
    <row r="183" spans="1:7" ht="15">
      <c r="A183" s="225"/>
      <c r="B183" s="225"/>
      <c r="C183" s="225"/>
      <c r="D183" s="225"/>
      <c r="E183" s="225"/>
      <c r="F183" s="225"/>
      <c r="G183" s="225"/>
    </row>
    <row r="184" spans="1:7" ht="15">
      <c r="A184" s="225"/>
      <c r="B184" s="225"/>
      <c r="C184" s="225"/>
      <c r="D184" s="225"/>
      <c r="E184" s="225"/>
      <c r="F184" s="225"/>
      <c r="G184" s="225"/>
    </row>
    <row r="185" spans="1:7" ht="15">
      <c r="A185" s="225"/>
      <c r="B185" s="225"/>
      <c r="C185" s="225"/>
      <c r="D185" s="225"/>
      <c r="E185" s="225"/>
      <c r="F185" s="225"/>
      <c r="G185" s="225"/>
    </row>
    <row r="186" spans="1:7" ht="15">
      <c r="A186" s="225"/>
      <c r="B186" s="225"/>
      <c r="C186" s="225"/>
      <c r="D186" s="225"/>
      <c r="E186" s="225"/>
      <c r="F186" s="225"/>
      <c r="G186" s="225"/>
    </row>
    <row r="187" spans="1:7" ht="15">
      <c r="A187" s="225"/>
      <c r="B187" s="225"/>
      <c r="C187" s="225"/>
      <c r="D187" s="225"/>
      <c r="E187" s="225"/>
      <c r="F187" s="225"/>
      <c r="G187" s="225"/>
    </row>
    <row r="188" spans="1:7" ht="15">
      <c r="A188" s="225"/>
      <c r="B188" s="225"/>
      <c r="C188" s="225"/>
      <c r="D188" s="225"/>
      <c r="E188" s="225"/>
      <c r="F188" s="225"/>
      <c r="G188" s="225"/>
    </row>
    <row r="189" spans="1:7" ht="15">
      <c r="A189" s="225"/>
      <c r="B189" s="225"/>
      <c r="C189" s="225"/>
      <c r="D189" s="225"/>
      <c r="E189" s="225"/>
      <c r="F189" s="225"/>
      <c r="G189" s="225"/>
    </row>
    <row r="190" spans="1:7" ht="15">
      <c r="A190" s="225"/>
      <c r="B190" s="225"/>
      <c r="C190" s="225"/>
      <c r="D190" s="225"/>
      <c r="E190" s="225"/>
      <c r="F190" s="225"/>
      <c r="G190" s="225"/>
    </row>
    <row r="191" spans="1:7" ht="15">
      <c r="A191" s="225"/>
      <c r="B191" s="225"/>
      <c r="C191" s="225"/>
      <c r="D191" s="225"/>
      <c r="E191" s="225"/>
      <c r="F191" s="225"/>
      <c r="G191" s="225"/>
    </row>
    <row r="192" spans="1:7" ht="15">
      <c r="A192" s="225"/>
      <c r="B192" s="225"/>
      <c r="C192" s="225"/>
      <c r="D192" s="225"/>
      <c r="E192" s="225"/>
      <c r="F192" s="225"/>
      <c r="G192" s="225"/>
    </row>
    <row r="193" spans="1:7" ht="15">
      <c r="A193" s="225"/>
      <c r="B193" s="225"/>
      <c r="C193" s="225"/>
      <c r="D193" s="225"/>
      <c r="E193" s="225"/>
      <c r="F193" s="225"/>
      <c r="G193" s="225"/>
    </row>
    <row r="194" spans="1:7" ht="15">
      <c r="A194" s="225"/>
      <c r="B194" s="225"/>
      <c r="C194" s="225"/>
      <c r="D194" s="225"/>
      <c r="E194" s="225"/>
      <c r="F194" s="225"/>
      <c r="G194" s="225"/>
    </row>
    <row r="195" spans="1:7" ht="15">
      <c r="A195" s="225"/>
      <c r="B195" s="225"/>
      <c r="C195" s="225"/>
      <c r="D195" s="225"/>
      <c r="E195" s="225"/>
      <c r="F195" s="225"/>
      <c r="G195" s="225"/>
    </row>
    <row r="196" spans="1:7" ht="15">
      <c r="A196" s="225"/>
      <c r="B196" s="225"/>
      <c r="C196" s="225"/>
      <c r="D196" s="225"/>
      <c r="E196" s="225"/>
      <c r="F196" s="225"/>
      <c r="G196" s="225"/>
    </row>
    <row r="197" spans="1:7" ht="15">
      <c r="A197" s="225"/>
      <c r="B197" s="225"/>
      <c r="C197" s="225"/>
      <c r="D197" s="225"/>
      <c r="E197" s="225"/>
      <c r="F197" s="225"/>
      <c r="G197" s="225"/>
    </row>
    <row r="198" spans="1:7" ht="15">
      <c r="A198" s="225"/>
      <c r="B198" s="225"/>
      <c r="C198" s="225"/>
      <c r="D198" s="225"/>
      <c r="E198" s="225"/>
      <c r="F198" s="225"/>
      <c r="G198" s="225"/>
    </row>
    <row r="199" spans="1:7" ht="15">
      <c r="A199" s="225"/>
      <c r="B199" s="225"/>
      <c r="C199" s="225"/>
      <c r="D199" s="225"/>
      <c r="E199" s="225"/>
      <c r="F199" s="225"/>
      <c r="G199" s="225"/>
    </row>
    <row r="200" spans="1:7" ht="15">
      <c r="A200" s="225"/>
      <c r="B200" s="225"/>
      <c r="C200" s="225"/>
      <c r="D200" s="225"/>
      <c r="E200" s="225"/>
      <c r="F200" s="225"/>
      <c r="G200" s="225"/>
    </row>
    <row r="201" spans="1:7" ht="15">
      <c r="A201" s="225"/>
      <c r="B201" s="225"/>
      <c r="C201" s="225"/>
      <c r="D201" s="225"/>
      <c r="E201" s="225"/>
      <c r="F201" s="225"/>
      <c r="G201" s="225"/>
    </row>
    <row r="202" spans="1:7" ht="15">
      <c r="A202" s="225"/>
      <c r="B202" s="225"/>
      <c r="C202" s="225"/>
      <c r="D202" s="225"/>
      <c r="E202" s="225"/>
      <c r="F202" s="225"/>
      <c r="G202" s="225"/>
    </row>
    <row r="203" spans="1:7" ht="15">
      <c r="A203" s="225"/>
      <c r="B203" s="225"/>
      <c r="C203" s="225"/>
      <c r="D203" s="225"/>
      <c r="E203" s="225"/>
      <c r="F203" s="225"/>
      <c r="G203" s="225"/>
    </row>
    <row r="204" spans="1:7" ht="15">
      <c r="A204" s="225"/>
      <c r="B204" s="225"/>
      <c r="C204" s="225"/>
      <c r="D204" s="225"/>
      <c r="E204" s="225"/>
      <c r="F204" s="225"/>
      <c r="G204" s="225"/>
    </row>
    <row r="205" spans="1:7" ht="15">
      <c r="A205" s="225"/>
      <c r="B205" s="225"/>
      <c r="C205" s="225"/>
      <c r="D205" s="225"/>
      <c r="E205" s="225"/>
      <c r="F205" s="225"/>
      <c r="G205" s="225"/>
    </row>
    <row r="206" spans="1:7" ht="15">
      <c r="A206" s="225"/>
      <c r="B206" s="225"/>
      <c r="C206" s="225"/>
      <c r="D206" s="225"/>
      <c r="E206" s="225"/>
      <c r="F206" s="225"/>
      <c r="G206" s="225"/>
    </row>
    <row r="207" spans="1:7" ht="15">
      <c r="A207" s="225"/>
      <c r="B207" s="225"/>
      <c r="C207" s="225"/>
      <c r="D207" s="225"/>
      <c r="E207" s="225"/>
      <c r="F207" s="225"/>
      <c r="G207" s="225"/>
    </row>
    <row r="208" spans="1:7" ht="15">
      <c r="A208" s="225"/>
      <c r="B208" s="225"/>
      <c r="C208" s="225"/>
      <c r="D208" s="225"/>
      <c r="E208" s="225"/>
      <c r="F208" s="225"/>
      <c r="G208" s="225"/>
    </row>
    <row r="209" spans="1:7" ht="15">
      <c r="A209" s="225"/>
      <c r="B209" s="225"/>
      <c r="C209" s="225"/>
      <c r="D209" s="225"/>
      <c r="E209" s="225"/>
      <c r="F209" s="225"/>
      <c r="G209" s="225"/>
    </row>
    <row r="210" spans="1:7" ht="15">
      <c r="A210" s="225"/>
      <c r="B210" s="225"/>
      <c r="C210" s="225"/>
      <c r="D210" s="225"/>
      <c r="E210" s="225"/>
      <c r="F210" s="225"/>
      <c r="G210" s="225"/>
    </row>
    <row r="211" spans="1:7" ht="15">
      <c r="A211" s="225"/>
      <c r="B211" s="225"/>
      <c r="C211" s="225"/>
      <c r="D211" s="225"/>
      <c r="E211" s="225"/>
      <c r="F211" s="225"/>
      <c r="G211" s="225"/>
    </row>
    <row r="212" spans="1:7" ht="15">
      <c r="A212" s="225"/>
      <c r="B212" s="225"/>
      <c r="C212" s="225"/>
      <c r="D212" s="225"/>
      <c r="E212" s="225"/>
      <c r="F212" s="225"/>
      <c r="G212" s="225"/>
    </row>
    <row r="213" spans="1:7" ht="15">
      <c r="A213" s="225"/>
      <c r="B213" s="225"/>
      <c r="C213" s="225"/>
      <c r="D213" s="225"/>
      <c r="E213" s="225"/>
      <c r="F213" s="225"/>
      <c r="G213" s="225"/>
    </row>
    <row r="214" spans="1:7" ht="15">
      <c r="A214" s="225"/>
      <c r="B214" s="225"/>
      <c r="C214" s="225"/>
      <c r="D214" s="225"/>
      <c r="E214" s="225"/>
      <c r="F214" s="225"/>
      <c r="G214" s="225"/>
    </row>
    <row r="215" spans="1:7" ht="15">
      <c r="A215" s="225"/>
      <c r="B215" s="225"/>
      <c r="C215" s="225"/>
      <c r="D215" s="225"/>
      <c r="E215" s="225"/>
      <c r="F215" s="225"/>
      <c r="G215" s="225"/>
    </row>
    <row r="216" spans="1:7" ht="15">
      <c r="A216" s="225"/>
      <c r="B216" s="225"/>
      <c r="C216" s="225"/>
      <c r="D216" s="225"/>
      <c r="E216" s="225"/>
      <c r="F216" s="225"/>
      <c r="G216" s="225"/>
    </row>
    <row r="217" spans="1:7" ht="15">
      <c r="A217" s="225"/>
      <c r="B217" s="225"/>
      <c r="C217" s="225"/>
      <c r="D217" s="225"/>
      <c r="E217" s="225"/>
      <c r="F217" s="225"/>
      <c r="G217" s="225"/>
    </row>
    <row r="218" spans="1:7" ht="15">
      <c r="A218" s="225"/>
      <c r="B218" s="225"/>
      <c r="C218" s="225"/>
      <c r="D218" s="225"/>
      <c r="E218" s="225"/>
      <c r="F218" s="225"/>
      <c r="G218" s="225"/>
    </row>
    <row r="219" spans="1:7" ht="15">
      <c r="A219" s="225"/>
      <c r="B219" s="225"/>
      <c r="C219" s="225"/>
      <c r="D219" s="225"/>
      <c r="E219" s="225"/>
      <c r="F219" s="225"/>
      <c r="G219" s="225"/>
    </row>
    <row r="220" spans="1:7" ht="15">
      <c r="A220" s="225"/>
      <c r="B220" s="225"/>
      <c r="C220" s="225"/>
      <c r="D220" s="225"/>
      <c r="E220" s="225"/>
      <c r="F220" s="225"/>
      <c r="G220" s="225"/>
    </row>
    <row r="221" spans="1:7" ht="15">
      <c r="A221" s="225"/>
      <c r="B221" s="225"/>
      <c r="C221" s="225"/>
      <c r="D221" s="225"/>
      <c r="E221" s="225"/>
      <c r="F221" s="225"/>
      <c r="G221" s="225"/>
    </row>
    <row r="222" spans="1:7" ht="15">
      <c r="A222" s="225"/>
      <c r="B222" s="225"/>
      <c r="C222" s="225"/>
      <c r="D222" s="225"/>
      <c r="E222" s="225"/>
      <c r="F222" s="225"/>
      <c r="G222" s="225"/>
    </row>
    <row r="223" spans="1:7" ht="15">
      <c r="A223" s="225"/>
      <c r="B223" s="225"/>
      <c r="C223" s="225"/>
      <c r="D223" s="225"/>
      <c r="E223" s="225"/>
      <c r="F223" s="225"/>
      <c r="G223" s="225"/>
    </row>
    <row r="224" spans="1:7" ht="15">
      <c r="A224" s="225"/>
      <c r="B224" s="225"/>
      <c r="C224" s="225"/>
      <c r="D224" s="225"/>
      <c r="E224" s="225"/>
      <c r="F224" s="225"/>
      <c r="G224" s="225"/>
    </row>
    <row r="225" spans="1:7" ht="15">
      <c r="A225" s="225"/>
      <c r="B225" s="225"/>
      <c r="C225" s="225"/>
      <c r="D225" s="225"/>
      <c r="E225" s="225"/>
      <c r="F225" s="225"/>
      <c r="G225" s="225"/>
    </row>
    <row r="226" spans="1:7" ht="15">
      <c r="A226" s="225"/>
      <c r="B226" s="225"/>
      <c r="C226" s="225"/>
      <c r="D226" s="225"/>
      <c r="E226" s="225"/>
      <c r="F226" s="225"/>
      <c r="G226" s="225"/>
    </row>
    <row r="227" spans="1:7" ht="15">
      <c r="A227" s="225"/>
      <c r="B227" s="225"/>
      <c r="C227" s="225"/>
      <c r="D227" s="225"/>
      <c r="E227" s="225"/>
      <c r="F227" s="225"/>
      <c r="G227" s="225"/>
    </row>
    <row r="228" spans="1:7" ht="15">
      <c r="A228" s="225"/>
      <c r="B228" s="225"/>
      <c r="C228" s="225"/>
      <c r="D228" s="225"/>
      <c r="E228" s="225"/>
      <c r="F228" s="225"/>
      <c r="G228" s="225"/>
    </row>
    <row r="229" spans="1:7" ht="15">
      <c r="A229" s="225"/>
      <c r="B229" s="225"/>
      <c r="C229" s="225"/>
      <c r="D229" s="225"/>
      <c r="E229" s="225"/>
      <c r="F229" s="225"/>
      <c r="G229" s="225"/>
    </row>
    <row r="230" spans="1:7" ht="15">
      <c r="A230" s="225"/>
      <c r="B230" s="225"/>
      <c r="C230" s="225"/>
      <c r="D230" s="225"/>
      <c r="E230" s="225"/>
      <c r="F230" s="225"/>
      <c r="G230" s="225"/>
    </row>
    <row r="231" spans="1:7" ht="15">
      <c r="A231" s="225"/>
      <c r="B231" s="225"/>
      <c r="C231" s="225"/>
      <c r="D231" s="225"/>
      <c r="E231" s="225"/>
      <c r="F231" s="225"/>
      <c r="G231" s="225"/>
    </row>
    <row r="232" spans="1:7" ht="15">
      <c r="A232" s="225"/>
      <c r="B232" s="225"/>
      <c r="C232" s="225"/>
      <c r="D232" s="225"/>
      <c r="E232" s="225"/>
      <c r="F232" s="225"/>
      <c r="G232" s="225"/>
    </row>
    <row r="233" spans="1:7" ht="15">
      <c r="A233" s="225"/>
      <c r="B233" s="225"/>
      <c r="C233" s="225"/>
      <c r="D233" s="225"/>
      <c r="E233" s="225"/>
      <c r="F233" s="225"/>
      <c r="G233" s="225"/>
    </row>
    <row r="234" spans="1:7" ht="15">
      <c r="A234" s="225"/>
      <c r="B234" s="225"/>
      <c r="C234" s="225"/>
      <c r="D234" s="225"/>
      <c r="E234" s="225"/>
      <c r="F234" s="225"/>
      <c r="G234" s="225"/>
    </row>
    <row r="235" spans="1:7" ht="15">
      <c r="A235" s="225"/>
      <c r="B235" s="225"/>
      <c r="C235" s="225"/>
      <c r="D235" s="225"/>
      <c r="E235" s="225"/>
      <c r="F235" s="225"/>
      <c r="G235" s="225"/>
    </row>
    <row r="236" spans="1:7" ht="15">
      <c r="A236" s="225"/>
      <c r="B236" s="225"/>
      <c r="C236" s="225"/>
      <c r="D236" s="225"/>
      <c r="E236" s="225"/>
      <c r="F236" s="225"/>
      <c r="G236" s="225"/>
    </row>
    <row r="237" spans="1:7" ht="15">
      <c r="A237" s="225"/>
      <c r="B237" s="225"/>
      <c r="C237" s="225"/>
      <c r="D237" s="225"/>
      <c r="E237" s="225"/>
      <c r="F237" s="225"/>
      <c r="G237" s="225"/>
    </row>
    <row r="238" spans="1:7" ht="15">
      <c r="A238" s="225"/>
      <c r="B238" s="225"/>
      <c r="C238" s="225"/>
      <c r="D238" s="225"/>
      <c r="E238" s="225"/>
      <c r="F238" s="225"/>
      <c r="G238" s="225"/>
    </row>
    <row r="239" spans="1:7" ht="15">
      <c r="A239" s="225"/>
      <c r="B239" s="225"/>
      <c r="C239" s="225"/>
      <c r="D239" s="225"/>
      <c r="E239" s="225"/>
      <c r="F239" s="225"/>
      <c r="G239" s="225"/>
    </row>
    <row r="240" spans="1:7" ht="15">
      <c r="A240" s="225"/>
      <c r="B240" s="225"/>
      <c r="C240" s="225"/>
      <c r="D240" s="225"/>
      <c r="E240" s="225"/>
      <c r="F240" s="225"/>
      <c r="G240" s="225"/>
    </row>
    <row r="241" spans="1:7" ht="15">
      <c r="A241" s="225"/>
      <c r="B241" s="225"/>
      <c r="C241" s="225"/>
      <c r="D241" s="225"/>
      <c r="E241" s="225"/>
      <c r="F241" s="225"/>
      <c r="G241" s="225"/>
    </row>
    <row r="242" spans="1:7" ht="15">
      <c r="A242" s="225"/>
      <c r="B242" s="225"/>
      <c r="C242" s="225"/>
      <c r="D242" s="225"/>
      <c r="E242" s="225"/>
      <c r="F242" s="225"/>
      <c r="G242" s="225"/>
    </row>
    <row r="243" spans="1:7" ht="15">
      <c r="A243" s="225"/>
      <c r="B243" s="225"/>
      <c r="C243" s="225"/>
      <c r="D243" s="225"/>
      <c r="E243" s="225"/>
      <c r="F243" s="225"/>
      <c r="G243" s="225"/>
    </row>
    <row r="244" spans="1:7" ht="15">
      <c r="A244" s="225"/>
      <c r="B244" s="225"/>
      <c r="C244" s="225"/>
      <c r="D244" s="225"/>
      <c r="E244" s="225"/>
      <c r="F244" s="225"/>
      <c r="G244" s="225"/>
    </row>
    <row r="245" spans="1:7" ht="15">
      <c r="A245" s="225"/>
      <c r="B245" s="225"/>
      <c r="C245" s="225"/>
      <c r="D245" s="225"/>
      <c r="E245" s="225"/>
      <c r="F245" s="225"/>
      <c r="G245" s="225"/>
    </row>
    <row r="246" spans="1:7" ht="15">
      <c r="A246" s="225"/>
      <c r="B246" s="225"/>
      <c r="C246" s="225"/>
      <c r="D246" s="225"/>
      <c r="E246" s="225"/>
      <c r="F246" s="225"/>
      <c r="G246" s="225"/>
    </row>
    <row r="247" spans="1:7" ht="15">
      <c r="A247" s="225"/>
      <c r="B247" s="225"/>
      <c r="C247" s="225"/>
      <c r="D247" s="225"/>
      <c r="E247" s="225"/>
      <c r="F247" s="225"/>
      <c r="G247" s="225"/>
    </row>
    <row r="248" spans="1:7" ht="15">
      <c r="A248" s="225"/>
      <c r="B248" s="225"/>
      <c r="C248" s="225"/>
      <c r="D248" s="225"/>
      <c r="E248" s="225"/>
      <c r="F248" s="225"/>
      <c r="G248" s="225"/>
    </row>
    <row r="249" spans="1:7" ht="15">
      <c r="A249" s="225"/>
      <c r="B249" s="225"/>
      <c r="C249" s="225"/>
      <c r="D249" s="225"/>
      <c r="E249" s="225"/>
      <c r="F249" s="225"/>
      <c r="G249" s="225"/>
    </row>
    <row r="250" spans="1:7" ht="15">
      <c r="A250" s="225"/>
      <c r="B250" s="225"/>
      <c r="C250" s="225"/>
      <c r="D250" s="225"/>
      <c r="E250" s="225"/>
      <c r="F250" s="225"/>
      <c r="G250" s="225"/>
    </row>
    <row r="251" spans="1:7" ht="15">
      <c r="A251" s="225"/>
      <c r="B251" s="225"/>
      <c r="C251" s="225"/>
      <c r="D251" s="225"/>
      <c r="E251" s="225"/>
      <c r="F251" s="225"/>
      <c r="G251" s="225"/>
    </row>
    <row r="252" spans="1:7" ht="15">
      <c r="A252" s="225"/>
      <c r="B252" s="225"/>
      <c r="C252" s="225"/>
      <c r="D252" s="225"/>
      <c r="E252" s="225"/>
      <c r="F252" s="225"/>
      <c r="G252" s="225"/>
    </row>
    <row r="253" spans="1:7" ht="15">
      <c r="A253" s="225"/>
      <c r="B253" s="225"/>
      <c r="C253" s="225"/>
      <c r="D253" s="225"/>
      <c r="E253" s="225"/>
      <c r="F253" s="225"/>
      <c r="G253" s="225"/>
    </row>
    <row r="254" spans="1:7" ht="15">
      <c r="A254" s="225"/>
      <c r="B254" s="225"/>
      <c r="C254" s="225"/>
      <c r="D254" s="225"/>
      <c r="E254" s="225"/>
      <c r="F254" s="225"/>
      <c r="G254" s="225"/>
    </row>
    <row r="255" spans="1:7" ht="15">
      <c r="A255" s="225"/>
      <c r="B255" s="225"/>
      <c r="C255" s="225"/>
      <c r="D255" s="225"/>
      <c r="E255" s="225"/>
      <c r="F255" s="225"/>
      <c r="G255" s="225"/>
    </row>
    <row r="256" spans="1:7" ht="15">
      <c r="A256" s="225"/>
      <c r="B256" s="225"/>
      <c r="C256" s="225"/>
      <c r="D256" s="225"/>
      <c r="E256" s="225"/>
      <c r="F256" s="225"/>
      <c r="G256" s="225"/>
    </row>
    <row r="257" spans="1:7" ht="15">
      <c r="A257" s="225"/>
      <c r="B257" s="225"/>
      <c r="C257" s="225"/>
      <c r="D257" s="225"/>
      <c r="E257" s="225"/>
      <c r="F257" s="225"/>
      <c r="G257" s="225"/>
    </row>
    <row r="258" spans="1:7" ht="15">
      <c r="A258" s="225"/>
      <c r="B258" s="225"/>
      <c r="C258" s="225"/>
      <c r="D258" s="225"/>
      <c r="E258" s="225"/>
      <c r="F258" s="225"/>
      <c r="G258" s="225"/>
    </row>
    <row r="259" spans="1:7" ht="15">
      <c r="A259" s="225"/>
      <c r="B259" s="225"/>
      <c r="C259" s="225"/>
      <c r="D259" s="225"/>
      <c r="E259" s="225"/>
      <c r="F259" s="225"/>
      <c r="G259" s="225"/>
    </row>
    <row r="260" spans="1:7" ht="15">
      <c r="A260" s="225"/>
      <c r="B260" s="225"/>
      <c r="C260" s="225"/>
      <c r="D260" s="225"/>
      <c r="E260" s="225"/>
      <c r="F260" s="225"/>
      <c r="G260" s="225"/>
    </row>
    <row r="261" spans="1:7" ht="15">
      <c r="A261" s="225"/>
      <c r="B261" s="225"/>
      <c r="C261" s="225"/>
      <c r="D261" s="225"/>
      <c r="E261" s="225"/>
      <c r="F261" s="225"/>
      <c r="G261" s="225"/>
    </row>
    <row r="262" spans="1:7" ht="15">
      <c r="A262" s="225"/>
      <c r="B262" s="225"/>
      <c r="C262" s="225"/>
      <c r="D262" s="225"/>
      <c r="E262" s="225"/>
      <c r="F262" s="225"/>
      <c r="G262" s="225"/>
    </row>
    <row r="263" spans="1:7" ht="15">
      <c r="A263" s="225"/>
      <c r="B263" s="225"/>
      <c r="C263" s="225"/>
      <c r="D263" s="225"/>
      <c r="E263" s="225"/>
      <c r="F263" s="225"/>
      <c r="G263" s="225"/>
    </row>
    <row r="264" spans="1:7" ht="15">
      <c r="A264" s="225"/>
      <c r="B264" s="225"/>
      <c r="C264" s="225"/>
      <c r="D264" s="225"/>
      <c r="E264" s="225"/>
      <c r="F264" s="225"/>
      <c r="G264" s="225"/>
    </row>
    <row r="265" spans="1:7" ht="15">
      <c r="A265" s="225"/>
      <c r="B265" s="225"/>
      <c r="C265" s="225"/>
      <c r="D265" s="225"/>
      <c r="E265" s="225"/>
      <c r="F265" s="225"/>
      <c r="G265" s="225"/>
    </row>
    <row r="266" spans="1:7" ht="15">
      <c r="A266" s="225"/>
      <c r="B266" s="225"/>
      <c r="C266" s="225"/>
      <c r="D266" s="225"/>
      <c r="E266" s="225"/>
      <c r="F266" s="225"/>
      <c r="G266" s="225"/>
    </row>
    <row r="267" spans="1:7" ht="15">
      <c r="A267" s="225"/>
      <c r="B267" s="225"/>
      <c r="C267" s="225"/>
      <c r="D267" s="225"/>
      <c r="E267" s="225"/>
      <c r="F267" s="225"/>
      <c r="G267" s="225"/>
    </row>
    <row r="268" spans="1:7" ht="15">
      <c r="A268" s="225"/>
      <c r="B268" s="225"/>
      <c r="C268" s="225"/>
      <c r="D268" s="225"/>
      <c r="E268" s="225"/>
      <c r="F268" s="225"/>
      <c r="G268" s="225"/>
    </row>
    <row r="269" spans="1:7" ht="15">
      <c r="A269" s="225"/>
      <c r="B269" s="225"/>
      <c r="C269" s="225"/>
      <c r="D269" s="225"/>
      <c r="E269" s="225"/>
      <c r="F269" s="225"/>
      <c r="G269" s="225"/>
    </row>
    <row r="270" spans="1:7" ht="15">
      <c r="A270" s="225"/>
      <c r="B270" s="225"/>
      <c r="C270" s="225"/>
      <c r="D270" s="225"/>
      <c r="E270" s="225"/>
      <c r="F270" s="225"/>
      <c r="G270" s="225"/>
    </row>
    <row r="271" spans="1:7" ht="15">
      <c r="A271" s="225"/>
      <c r="B271" s="225"/>
      <c r="C271" s="225"/>
      <c r="D271" s="225"/>
      <c r="E271" s="225"/>
      <c r="F271" s="225"/>
      <c r="G271" s="225"/>
    </row>
    <row r="272" spans="1:7" ht="15">
      <c r="A272" s="225"/>
      <c r="B272" s="225"/>
      <c r="C272" s="225"/>
      <c r="D272" s="225"/>
      <c r="E272" s="225"/>
      <c r="F272" s="225"/>
      <c r="G272" s="225"/>
    </row>
    <row r="273" spans="1:7" ht="15">
      <c r="A273" s="225"/>
      <c r="B273" s="225"/>
      <c r="C273" s="225"/>
      <c r="D273" s="225"/>
      <c r="E273" s="225"/>
      <c r="F273" s="225"/>
      <c r="G273" s="225"/>
    </row>
    <row r="274" spans="1:7" ht="15">
      <c r="A274" s="225"/>
      <c r="B274" s="225"/>
      <c r="C274" s="225"/>
      <c r="D274" s="225"/>
      <c r="E274" s="225"/>
      <c r="F274" s="225"/>
      <c r="G274" s="225"/>
    </row>
    <row r="275" spans="1:7" ht="15">
      <c r="A275" s="225"/>
      <c r="B275" s="225"/>
      <c r="C275" s="225"/>
      <c r="D275" s="225"/>
      <c r="E275" s="225"/>
      <c r="F275" s="225"/>
      <c r="G275" s="225"/>
    </row>
    <row r="276" spans="1:7" ht="15">
      <c r="A276" s="225"/>
      <c r="B276" s="225"/>
      <c r="C276" s="225"/>
      <c r="D276" s="225"/>
      <c r="E276" s="225"/>
      <c r="F276" s="225"/>
      <c r="G276" s="225"/>
    </row>
    <row r="277" spans="1:7" ht="15">
      <c r="A277" s="225"/>
      <c r="B277" s="225"/>
      <c r="C277" s="225"/>
      <c r="D277" s="225"/>
      <c r="E277" s="225"/>
      <c r="F277" s="225"/>
      <c r="G277" s="225"/>
    </row>
    <row r="278" spans="1:7" ht="15">
      <c r="A278" s="225"/>
      <c r="B278" s="225"/>
      <c r="C278" s="225"/>
      <c r="D278" s="225"/>
      <c r="E278" s="225"/>
      <c r="F278" s="225"/>
      <c r="G278" s="225"/>
    </row>
    <row r="279" spans="1:7" ht="15">
      <c r="A279" s="225"/>
      <c r="B279" s="225"/>
      <c r="C279" s="225"/>
      <c r="D279" s="225"/>
      <c r="E279" s="225"/>
      <c r="F279" s="225"/>
      <c r="G279" s="225"/>
    </row>
    <row r="280" spans="1:7" ht="15">
      <c r="A280" s="225"/>
      <c r="B280" s="225"/>
      <c r="C280" s="225"/>
      <c r="D280" s="225"/>
      <c r="E280" s="225"/>
      <c r="F280" s="225"/>
      <c r="G280" s="225"/>
    </row>
    <row r="281" spans="1:7" ht="15">
      <c r="A281" s="225"/>
      <c r="B281" s="225"/>
      <c r="C281" s="225"/>
      <c r="D281" s="225"/>
      <c r="E281" s="225"/>
      <c r="F281" s="225"/>
      <c r="G281" s="225"/>
    </row>
    <row r="282" spans="1:7" ht="15">
      <c r="A282" s="225"/>
      <c r="B282" s="225"/>
      <c r="C282" s="225"/>
      <c r="D282" s="225"/>
      <c r="E282" s="225"/>
      <c r="F282" s="225"/>
      <c r="G282" s="225"/>
    </row>
    <row r="283" spans="1:7" ht="15">
      <c r="A283" s="225"/>
      <c r="B283" s="225"/>
      <c r="C283" s="225"/>
      <c r="D283" s="225"/>
      <c r="E283" s="225"/>
      <c r="F283" s="225"/>
      <c r="G283" s="225"/>
    </row>
    <row r="284" spans="1:7" ht="15">
      <c r="A284" s="225"/>
      <c r="B284" s="225"/>
      <c r="C284" s="225"/>
      <c r="D284" s="225"/>
      <c r="E284" s="225"/>
      <c r="F284" s="225"/>
      <c r="G284" s="225"/>
    </row>
    <row r="285" spans="1:7" ht="15">
      <c r="A285" s="225"/>
      <c r="B285" s="225"/>
      <c r="C285" s="225"/>
      <c r="D285" s="225"/>
      <c r="E285" s="225"/>
      <c r="F285" s="225"/>
      <c r="G285" s="225"/>
    </row>
    <row r="286" spans="1:7" ht="15">
      <c r="A286" s="225"/>
      <c r="B286" s="225"/>
      <c r="C286" s="225"/>
      <c r="D286" s="225"/>
      <c r="E286" s="225"/>
      <c r="F286" s="225"/>
      <c r="G286" s="225"/>
    </row>
    <row r="287" spans="1:7" ht="15">
      <c r="A287" s="225"/>
      <c r="B287" s="225"/>
      <c r="C287" s="225"/>
      <c r="D287" s="225"/>
      <c r="E287" s="225"/>
      <c r="F287" s="225"/>
      <c r="G287" s="225"/>
    </row>
    <row r="288" spans="1:7" ht="15">
      <c r="A288" s="225"/>
      <c r="B288" s="225"/>
      <c r="C288" s="225"/>
      <c r="D288" s="225"/>
      <c r="E288" s="225"/>
      <c r="F288" s="225"/>
      <c r="G288" s="225"/>
    </row>
    <row r="289" spans="1:7" ht="15">
      <c r="A289" s="225"/>
      <c r="B289" s="225"/>
      <c r="C289" s="225"/>
      <c r="D289" s="225"/>
      <c r="E289" s="225"/>
      <c r="F289" s="225"/>
      <c r="G289" s="225"/>
    </row>
    <row r="290" spans="1:7" ht="15">
      <c r="A290" s="225"/>
      <c r="B290" s="225"/>
      <c r="C290" s="225"/>
      <c r="D290" s="225"/>
      <c r="E290" s="225"/>
      <c r="F290" s="225"/>
      <c r="G290" s="225"/>
    </row>
    <row r="291" spans="1:7" ht="15">
      <c r="A291" s="225"/>
      <c r="B291" s="225"/>
      <c r="C291" s="225"/>
      <c r="D291" s="225"/>
      <c r="E291" s="225"/>
      <c r="F291" s="225"/>
      <c r="G291" s="225"/>
    </row>
    <row r="292" spans="1:7" ht="15">
      <c r="A292" s="225"/>
      <c r="B292" s="225"/>
      <c r="C292" s="225"/>
      <c r="D292" s="225"/>
      <c r="E292" s="225"/>
      <c r="F292" s="225"/>
      <c r="G292" s="225"/>
    </row>
    <row r="293" spans="1:7" ht="15">
      <c r="A293" s="225"/>
      <c r="B293" s="225"/>
      <c r="C293" s="225"/>
      <c r="D293" s="225"/>
      <c r="E293" s="225"/>
      <c r="F293" s="225"/>
      <c r="G293" s="225"/>
    </row>
    <row r="294" spans="1:7" ht="15">
      <c r="A294" s="225"/>
      <c r="B294" s="225"/>
      <c r="C294" s="225"/>
      <c r="D294" s="225"/>
      <c r="E294" s="225"/>
      <c r="F294" s="225"/>
      <c r="G294" s="225"/>
    </row>
    <row r="295" spans="1:7" ht="15">
      <c r="A295" s="225"/>
      <c r="B295" s="225"/>
      <c r="C295" s="225"/>
      <c r="D295" s="225"/>
      <c r="E295" s="225"/>
      <c r="F295" s="225"/>
      <c r="G295" s="225"/>
    </row>
    <row r="296" spans="1:7" ht="15">
      <c r="A296" s="225"/>
      <c r="B296" s="225"/>
      <c r="C296" s="225"/>
      <c r="D296" s="225"/>
      <c r="E296" s="225"/>
      <c r="F296" s="225"/>
      <c r="G296" s="225"/>
    </row>
    <row r="297" spans="1:7" ht="15">
      <c r="A297" s="225"/>
      <c r="B297" s="225"/>
      <c r="C297" s="225"/>
      <c r="D297" s="225"/>
      <c r="E297" s="225"/>
      <c r="F297" s="225"/>
      <c r="G297" s="225"/>
    </row>
    <row r="298" spans="1:7" ht="15">
      <c r="A298" s="225"/>
      <c r="B298" s="225"/>
      <c r="C298" s="225"/>
      <c r="D298" s="225"/>
      <c r="E298" s="225"/>
      <c r="F298" s="225"/>
      <c r="G298" s="225"/>
    </row>
    <row r="299" spans="1:7" ht="15">
      <c r="A299" s="225"/>
      <c r="B299" s="225"/>
      <c r="C299" s="225"/>
      <c r="D299" s="225"/>
      <c r="E299" s="225"/>
      <c r="F299" s="225"/>
      <c r="G299" s="225"/>
    </row>
    <row r="300" spans="1:7" ht="15">
      <c r="A300" s="225"/>
      <c r="B300" s="225"/>
      <c r="C300" s="225"/>
      <c r="D300" s="225"/>
      <c r="E300" s="225"/>
      <c r="F300" s="225"/>
      <c r="G300" s="225"/>
    </row>
    <row r="301" spans="1:7" ht="15">
      <c r="A301" s="225"/>
      <c r="B301" s="225"/>
      <c r="C301" s="225"/>
      <c r="D301" s="225"/>
      <c r="E301" s="225"/>
      <c r="F301" s="225"/>
      <c r="G301" s="225"/>
    </row>
    <row r="302" spans="1:7" ht="15">
      <c r="A302" s="225"/>
      <c r="B302" s="225"/>
      <c r="C302" s="225"/>
      <c r="D302" s="225"/>
      <c r="E302" s="225"/>
      <c r="F302" s="225"/>
      <c r="G302" s="225"/>
    </row>
    <row r="303" spans="1:7" ht="15">
      <c r="A303" s="225"/>
      <c r="B303" s="225"/>
      <c r="C303" s="225"/>
      <c r="D303" s="225"/>
      <c r="E303" s="225"/>
      <c r="F303" s="225"/>
      <c r="G303" s="225"/>
    </row>
    <row r="304" spans="1:7" ht="15">
      <c r="A304" s="225"/>
      <c r="B304" s="225"/>
      <c r="C304" s="225"/>
      <c r="D304" s="225"/>
      <c r="E304" s="225"/>
      <c r="F304" s="225"/>
      <c r="G304" s="225"/>
    </row>
    <row r="305" spans="1:7" ht="15">
      <c r="A305" s="225"/>
      <c r="B305" s="225"/>
      <c r="C305" s="225"/>
      <c r="D305" s="225"/>
      <c r="E305" s="225"/>
      <c r="F305" s="225"/>
      <c r="G305" s="225"/>
    </row>
    <row r="306" spans="1:7" ht="15">
      <c r="A306" s="225"/>
      <c r="B306" s="225"/>
      <c r="C306" s="225"/>
      <c r="D306" s="225"/>
      <c r="E306" s="225"/>
      <c r="F306" s="225"/>
      <c r="G306" s="225"/>
    </row>
    <row r="307" spans="3:7" ht="15">
      <c r="C307" s="225"/>
      <c r="D307" s="225"/>
      <c r="E307" s="225"/>
      <c r="F307" s="225"/>
      <c r="G307" s="225"/>
    </row>
    <row r="308" spans="3:7" ht="15">
      <c r="C308" s="225"/>
      <c r="D308" s="225"/>
      <c r="E308" s="225"/>
      <c r="F308" s="225"/>
      <c r="G308" s="225"/>
    </row>
    <row r="309" spans="3:7" ht="15">
      <c r="C309" s="225"/>
      <c r="D309" s="225"/>
      <c r="E309" s="225"/>
      <c r="F309" s="225"/>
      <c r="G309" s="225"/>
    </row>
  </sheetData>
  <mergeCells count="20"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workbookViewId="0" topLeftCell="A1">
      <selection activeCell="C9" sqref="C9"/>
    </sheetView>
  </sheetViews>
  <sheetFormatPr defaultColWidth="11.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4" t="s">
        <v>78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ht="15.75" thickBot="1">
      <c r="A2" s="143"/>
    </row>
    <row r="3" spans="1:18" ht="19.5" customHeight="1" thickTop="1">
      <c r="A3" s="343" t="s">
        <v>50</v>
      </c>
      <c r="B3" s="341" t="s">
        <v>45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35" t="s">
        <v>53</v>
      </c>
      <c r="P3" s="335"/>
      <c r="Q3" s="335"/>
      <c r="R3" s="336"/>
    </row>
    <row r="4" spans="1:18" ht="19.5" customHeight="1">
      <c r="A4" s="344"/>
      <c r="B4" s="342" t="s">
        <v>46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37" t="s">
        <v>47</v>
      </c>
      <c r="O4" s="337" t="s">
        <v>48</v>
      </c>
      <c r="P4" s="337" t="s">
        <v>49</v>
      </c>
      <c r="Q4" s="337" t="s">
        <v>51</v>
      </c>
      <c r="R4" s="339" t="s">
        <v>52</v>
      </c>
    </row>
    <row r="5" spans="1:18" ht="19.5" customHeight="1" thickBot="1">
      <c r="A5" s="345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38"/>
      <c r="O5" s="338"/>
      <c r="P5" s="338"/>
      <c r="Q5" s="338"/>
      <c r="R5" s="340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="75" zoomScaleNormal="75" workbookViewId="0" topLeftCell="C1">
      <selection activeCell="C1" sqref="C1:N16384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46" t="s">
        <v>42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ht="15" thickBot="1"/>
    <row r="4" spans="1:19" s="97" customFormat="1" ht="34.5" customHeight="1" thickTop="1">
      <c r="A4" s="347" t="s">
        <v>50</v>
      </c>
      <c r="B4" s="100"/>
      <c r="C4" s="350" t="s">
        <v>45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2"/>
      <c r="P4" s="350" t="s">
        <v>53</v>
      </c>
      <c r="Q4" s="351"/>
      <c r="R4" s="351"/>
      <c r="S4" s="353"/>
    </row>
    <row r="5" spans="1:19" s="97" customFormat="1" ht="22.5" customHeight="1">
      <c r="A5" s="348"/>
      <c r="B5" s="172" t="s">
        <v>1</v>
      </c>
      <c r="C5" s="354" t="s">
        <v>46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6"/>
      <c r="O5" s="357" t="s">
        <v>47</v>
      </c>
      <c r="P5" s="357" t="s">
        <v>48</v>
      </c>
      <c r="Q5" s="357" t="s">
        <v>49</v>
      </c>
      <c r="R5" s="357" t="s">
        <v>51</v>
      </c>
      <c r="S5" s="358" t="s">
        <v>52</v>
      </c>
    </row>
    <row r="6" spans="1:19" ht="23.25" customHeight="1">
      <c r="A6" s="349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57"/>
      <c r="P6" s="357"/>
      <c r="Q6" s="357"/>
      <c r="R6" s="357"/>
      <c r="S6" s="358"/>
    </row>
    <row r="7" spans="1:19" ht="30" customHeight="1">
      <c r="A7" s="254" t="s">
        <v>115</v>
      </c>
      <c r="B7" s="98"/>
      <c r="C7" s="170">
        <f>Ingresos!C9</f>
        <v>9000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216000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4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4" t="s">
        <v>114</v>
      </c>
      <c r="B9" s="87"/>
      <c r="C9" s="170">
        <f>'Inv-Amort'!$G$32/12</f>
        <v>395.8333333333333</v>
      </c>
      <c r="D9" s="170">
        <f>'Inv-Amort'!$G$32/12</f>
        <v>395.8333333333333</v>
      </c>
      <c r="E9" s="170">
        <f>'Inv-Amort'!$G$32/12</f>
        <v>395.8333333333333</v>
      </c>
      <c r="F9" s="170">
        <f>'Inv-Amort'!$G$32/12</f>
        <v>395.8333333333333</v>
      </c>
      <c r="G9" s="170">
        <f>'Inv-Amort'!$G$32/12</f>
        <v>395.8333333333333</v>
      </c>
      <c r="H9" s="170">
        <f>'Inv-Amort'!$G$32/12</f>
        <v>395.8333333333333</v>
      </c>
      <c r="I9" s="170">
        <f>'Inv-Amort'!$G$32/12</f>
        <v>395.8333333333333</v>
      </c>
      <c r="J9" s="170">
        <f>'Inv-Amort'!$G$32/12</f>
        <v>395.8333333333333</v>
      </c>
      <c r="K9" s="170">
        <f>'Inv-Amort'!$G$32/12</f>
        <v>395.8333333333333</v>
      </c>
      <c r="L9" s="170">
        <f>'Inv-Amort'!$G$32/12</f>
        <v>395.8333333333333</v>
      </c>
      <c r="M9" s="170">
        <f>'Inv-Amort'!$G$32/12</f>
        <v>395.8333333333333</v>
      </c>
      <c r="N9" s="170">
        <f>'Inv-Amort'!$G$32/12</f>
        <v>395.8333333333333</v>
      </c>
      <c r="O9" s="170">
        <f>SUM(C9:N9)</f>
        <v>4750</v>
      </c>
      <c r="P9" s="170">
        <f>'Inv-Amort'!H32</f>
        <v>4750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5" t="s">
        <v>117</v>
      </c>
      <c r="B10" s="174"/>
      <c r="C10" s="175">
        <f>-Financiamiento!$F$15/12</f>
        <v>883.3333333333334</v>
      </c>
      <c r="D10" s="175">
        <f>-Financiamiento!$F$15/12</f>
        <v>883.3333333333334</v>
      </c>
      <c r="E10" s="175">
        <f>-Financiamiento!$F$15/12</f>
        <v>883.3333333333334</v>
      </c>
      <c r="F10" s="175">
        <f>-Financiamiento!$F$15/12</f>
        <v>883.3333333333334</v>
      </c>
      <c r="G10" s="175">
        <f>-Financiamiento!$F$15/12</f>
        <v>883.3333333333334</v>
      </c>
      <c r="H10" s="175">
        <f>-Financiamiento!$F$15/12</f>
        <v>883.3333333333334</v>
      </c>
      <c r="I10" s="175">
        <f>-Financiamiento!$F$15/12</f>
        <v>883.3333333333334</v>
      </c>
      <c r="J10" s="175">
        <f>-Financiamiento!$F$15/12</f>
        <v>883.3333333333334</v>
      </c>
      <c r="K10" s="175">
        <f>-Financiamiento!$F$15/12</f>
        <v>883.3333333333334</v>
      </c>
      <c r="L10" s="175">
        <f>-Financiamiento!$F$15/12</f>
        <v>883.3333333333334</v>
      </c>
      <c r="M10" s="175">
        <f>-Financiamiento!$F$15/12</f>
        <v>883.3333333333334</v>
      </c>
      <c r="N10" s="175">
        <f>-Financiamiento!$F$15/12</f>
        <v>883.3333333333334</v>
      </c>
      <c r="O10" s="175">
        <f>SUM(C10:N10)</f>
        <v>10600</v>
      </c>
      <c r="P10" s="175">
        <f>-(Financiamiento!F16)</f>
        <v>9175.57514513008</v>
      </c>
      <c r="Q10" s="175">
        <f>-(Financiamiento!F17)</f>
        <v>7466.265319286175</v>
      </c>
      <c r="R10" s="175">
        <f>-(Financiamiento!F18)</f>
        <v>5415.09352827349</v>
      </c>
      <c r="S10" s="176">
        <f>-(Financiamiento!F19)</f>
        <v>2953.6873790582645</v>
      </c>
    </row>
    <row r="11" spans="1:19" ht="30" customHeight="1" thickTop="1">
      <c r="A11" s="256" t="s">
        <v>67</v>
      </c>
      <c r="B11" s="180"/>
      <c r="C11" s="181">
        <f>C7-C8-C9-C10</f>
        <v>7220.833333333334</v>
      </c>
      <c r="D11" s="181">
        <f aca="true" t="shared" si="0" ref="D11:S11">D7-D8-D9-D10</f>
        <v>3720.8333333333335</v>
      </c>
      <c r="E11" s="181">
        <f t="shared" si="0"/>
        <v>12720.833333333332</v>
      </c>
      <c r="F11" s="181">
        <f t="shared" si="0"/>
        <v>12720.833333333332</v>
      </c>
      <c r="G11" s="181">
        <f t="shared" si="0"/>
        <v>8670.833333333332</v>
      </c>
      <c r="H11" s="181">
        <f t="shared" si="0"/>
        <v>8370.833333333332</v>
      </c>
      <c r="I11" s="181">
        <f t="shared" si="0"/>
        <v>8170.833333333333</v>
      </c>
      <c r="J11" s="181">
        <f t="shared" si="0"/>
        <v>8170.833333333333</v>
      </c>
      <c r="K11" s="181">
        <f t="shared" si="0"/>
        <v>7670.833333333333</v>
      </c>
      <c r="L11" s="181">
        <f t="shared" si="0"/>
        <v>7670.833333333333</v>
      </c>
      <c r="M11" s="181">
        <f t="shared" si="0"/>
        <v>7470.833333333333</v>
      </c>
      <c r="N11" s="181">
        <f t="shared" si="0"/>
        <v>7470.833333333333</v>
      </c>
      <c r="O11" s="181">
        <f t="shared" si="0"/>
        <v>76050</v>
      </c>
      <c r="P11" s="181">
        <f t="shared" si="0"/>
        <v>84674.42485486993</v>
      </c>
      <c r="Q11" s="181">
        <f t="shared" si="0"/>
        <v>75050.4013473805</v>
      </c>
      <c r="R11" s="181">
        <f t="shared" si="0"/>
        <v>127201.57313839317</v>
      </c>
      <c r="S11" s="182">
        <f t="shared" si="0"/>
        <v>76962.97928760841</v>
      </c>
    </row>
    <row r="12" spans="1:19" ht="30" customHeight="1" thickBot="1">
      <c r="A12" s="257" t="s">
        <v>9</v>
      </c>
      <c r="B12" s="183">
        <v>0.35</v>
      </c>
      <c r="C12" s="175">
        <v>0</v>
      </c>
      <c r="D12" s="175">
        <v>0</v>
      </c>
      <c r="E12" s="175">
        <v>0</v>
      </c>
      <c r="F12" s="175">
        <v>0</v>
      </c>
      <c r="G12" s="175">
        <f aca="true" t="shared" si="1" ref="G12:S12">IF(G11&lt;0,0,G11*$B$12)</f>
        <v>3034.791666666666</v>
      </c>
      <c r="H12" s="175">
        <f t="shared" si="1"/>
        <v>2929.791666666666</v>
      </c>
      <c r="I12" s="175">
        <f t="shared" si="1"/>
        <v>2859.7916666666665</v>
      </c>
      <c r="J12" s="175">
        <f t="shared" si="1"/>
        <v>2859.7916666666665</v>
      </c>
      <c r="K12" s="175">
        <f t="shared" si="1"/>
        <v>2684.7916666666665</v>
      </c>
      <c r="L12" s="175">
        <f t="shared" si="1"/>
        <v>2684.7916666666665</v>
      </c>
      <c r="M12" s="175">
        <f t="shared" si="1"/>
        <v>2614.7916666666665</v>
      </c>
      <c r="N12" s="175">
        <f t="shared" si="1"/>
        <v>2614.7916666666665</v>
      </c>
      <c r="O12" s="175">
        <f>SUM(C12:N12)</f>
        <v>22283.333333333332</v>
      </c>
      <c r="P12" s="175">
        <f t="shared" si="1"/>
        <v>29636.04869920447</v>
      </c>
      <c r="Q12" s="175">
        <f t="shared" si="1"/>
        <v>26267.64047158317</v>
      </c>
      <c r="R12" s="175">
        <f t="shared" si="1"/>
        <v>44520.55059843761</v>
      </c>
      <c r="S12" s="176">
        <f t="shared" si="1"/>
        <v>26937.042750662942</v>
      </c>
    </row>
    <row r="13" spans="1:19" ht="30" customHeight="1" thickBot="1" thickTop="1">
      <c r="A13" s="258" t="s">
        <v>10</v>
      </c>
      <c r="B13" s="177"/>
      <c r="C13" s="178">
        <f aca="true" t="shared" si="2" ref="C13:I13">C11-C12</f>
        <v>7220.833333333334</v>
      </c>
      <c r="D13" s="178">
        <f t="shared" si="2"/>
        <v>3720.8333333333335</v>
      </c>
      <c r="E13" s="178">
        <f t="shared" si="2"/>
        <v>12720.833333333332</v>
      </c>
      <c r="F13" s="178">
        <f t="shared" si="2"/>
        <v>12720.833333333332</v>
      </c>
      <c r="G13" s="178">
        <f t="shared" si="2"/>
        <v>5636.041666666666</v>
      </c>
      <c r="H13" s="178">
        <f t="shared" si="2"/>
        <v>5441.041666666666</v>
      </c>
      <c r="I13" s="178">
        <f t="shared" si="2"/>
        <v>5311.041666666666</v>
      </c>
      <c r="J13" s="178">
        <f aca="true" t="shared" si="3" ref="J13:S13">J11-J12</f>
        <v>5311.041666666666</v>
      </c>
      <c r="K13" s="178">
        <f t="shared" si="3"/>
        <v>4986.041666666666</v>
      </c>
      <c r="L13" s="178">
        <f t="shared" si="3"/>
        <v>4986.041666666666</v>
      </c>
      <c r="M13" s="178">
        <f t="shared" si="3"/>
        <v>4856.041666666666</v>
      </c>
      <c r="N13" s="178">
        <f t="shared" si="3"/>
        <v>4856.041666666666</v>
      </c>
      <c r="O13" s="178">
        <f t="shared" si="3"/>
        <v>53766.66666666667</v>
      </c>
      <c r="P13" s="178">
        <f t="shared" si="3"/>
        <v>55038.37615566545</v>
      </c>
      <c r="Q13" s="178">
        <f t="shared" si="3"/>
        <v>48782.76087579732</v>
      </c>
      <c r="R13" s="178">
        <f t="shared" si="3"/>
        <v>82681.02253995556</v>
      </c>
      <c r="S13" s="179">
        <f t="shared" si="3"/>
        <v>50025.93653694547</v>
      </c>
    </row>
    <row r="14" spans="3:5" ht="15.75" thickTop="1">
      <c r="C14" s="99"/>
      <c r="D14" s="99"/>
      <c r="E14" s="99"/>
    </row>
  </sheetData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workbookViewId="0" topLeftCell="A4">
      <selection activeCell="I19" sqref="I19:I20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4" t="s">
        <v>106</v>
      </c>
      <c r="C1" s="364"/>
      <c r="D1" s="364"/>
      <c r="E1" s="364"/>
      <c r="F1" s="364"/>
      <c r="G1" s="364"/>
      <c r="H1" s="364"/>
    </row>
    <row r="2" spans="2:8" s="21" customFormat="1" ht="28.5" customHeight="1" thickTop="1">
      <c r="B2" s="360" t="s">
        <v>110</v>
      </c>
      <c r="C2" s="362" t="s">
        <v>53</v>
      </c>
      <c r="D2" s="362"/>
      <c r="E2" s="362"/>
      <c r="F2" s="362"/>
      <c r="G2" s="362"/>
      <c r="H2" s="363"/>
    </row>
    <row r="3" spans="2:8" s="21" customFormat="1" ht="14.25">
      <c r="B3" s="361"/>
      <c r="C3" s="357" t="s">
        <v>104</v>
      </c>
      <c r="D3" s="357" t="s">
        <v>47</v>
      </c>
      <c r="E3" s="357" t="s">
        <v>48</v>
      </c>
      <c r="F3" s="357" t="s">
        <v>49</v>
      </c>
      <c r="G3" s="357" t="s">
        <v>51</v>
      </c>
      <c r="H3" s="359" t="s">
        <v>52</v>
      </c>
    </row>
    <row r="4" spans="2:8" ht="14.25">
      <c r="B4" s="361"/>
      <c r="C4" s="357"/>
      <c r="D4" s="357"/>
      <c r="E4" s="357"/>
      <c r="F4" s="357"/>
      <c r="G4" s="357"/>
      <c r="H4" s="359"/>
    </row>
    <row r="5" spans="2:8" ht="19.5" customHeight="1">
      <c r="B5" s="184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4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9" t="s">
        <v>122</v>
      </c>
      <c r="C7" s="260"/>
      <c r="D7" s="260">
        <f>'Cuadro de Resultados'!O12</f>
        <v>22283.333333333332</v>
      </c>
      <c r="E7" s="260">
        <f>'Cuadro de Resultados'!P12</f>
        <v>29636.04869920447</v>
      </c>
      <c r="F7" s="260">
        <f>'Cuadro de Resultados'!Q12</f>
        <v>26267.64047158317</v>
      </c>
      <c r="G7" s="260">
        <f>'Cuadro de Resultados'!R12</f>
        <v>44520.55059843761</v>
      </c>
      <c r="H7" s="261">
        <f>'Cuadro de Resultados'!S12</f>
        <v>26937.042750662942</v>
      </c>
    </row>
    <row r="8" spans="2:8" ht="19.5" customHeight="1" thickBot="1">
      <c r="B8" s="187" t="s">
        <v>109</v>
      </c>
      <c r="C8" s="188">
        <f>'Inv-Amort'!F18</f>
        <v>93000</v>
      </c>
      <c r="D8" s="188">
        <f>'Inv-Amort'!G18</f>
        <v>0</v>
      </c>
      <c r="E8" s="188">
        <f>'Inv-Amort'!H18</f>
        <v>20000</v>
      </c>
      <c r="F8" s="188">
        <f>'Inv-Amort'!I18</f>
        <v>0</v>
      </c>
      <c r="G8" s="188">
        <f>'Inv-Amort'!J18</f>
        <v>0</v>
      </c>
      <c r="H8" s="189">
        <f>'Inv-Amort'!K18</f>
        <v>0</v>
      </c>
    </row>
    <row r="9" spans="2:10" ht="19.5" customHeight="1" thickBot="1" thickTop="1">
      <c r="B9" s="192" t="s">
        <v>10</v>
      </c>
      <c r="C9" s="185">
        <f>C5-C6-C8</f>
        <v>-93000</v>
      </c>
      <c r="D9" s="185">
        <f>D5-D6-D7-D8</f>
        <v>69116.66666666667</v>
      </c>
      <c r="E9" s="185">
        <f>E5-E6-E7-E8</f>
        <v>48963.951300795525</v>
      </c>
      <c r="F9" s="185">
        <f>F5-F6-F7-F8</f>
        <v>62332.359528416826</v>
      </c>
      <c r="G9" s="185">
        <f>G5-G6-G7-G8</f>
        <v>94179.4494015624</v>
      </c>
      <c r="H9" s="186">
        <f>H5-H6-H7-H8</f>
        <v>59062.95724933706</v>
      </c>
      <c r="I9" s="268" t="s">
        <v>123</v>
      </c>
      <c r="J9" s="265">
        <f>IRR(C9:H9)</f>
        <v>0.6356974310997769</v>
      </c>
    </row>
    <row r="10" ht="15.75" thickBot="1" thickTop="1"/>
    <row r="11" spans="2:8" ht="26.25" customHeight="1" thickTop="1">
      <c r="B11" s="360" t="s">
        <v>111</v>
      </c>
      <c r="C11" s="362" t="s">
        <v>53</v>
      </c>
      <c r="D11" s="362"/>
      <c r="E11" s="362"/>
      <c r="F11" s="362"/>
      <c r="G11" s="362"/>
      <c r="H11" s="363"/>
    </row>
    <row r="12" spans="2:8" ht="14.25">
      <c r="B12" s="361"/>
      <c r="C12" s="357" t="s">
        <v>104</v>
      </c>
      <c r="D12" s="357" t="s">
        <v>47</v>
      </c>
      <c r="E12" s="357" t="s">
        <v>48</v>
      </c>
      <c r="F12" s="357" t="s">
        <v>49</v>
      </c>
      <c r="G12" s="357" t="s">
        <v>51</v>
      </c>
      <c r="H12" s="359" t="s">
        <v>52</v>
      </c>
    </row>
    <row r="13" spans="2:8" ht="14.25">
      <c r="B13" s="361"/>
      <c r="C13" s="357"/>
      <c r="D13" s="357"/>
      <c r="E13" s="357"/>
      <c r="F13" s="357"/>
      <c r="G13" s="357"/>
      <c r="H13" s="359"/>
    </row>
    <row r="14" spans="2:8" ht="19.5" customHeight="1">
      <c r="B14" s="184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4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9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4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4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4" t="s">
        <v>118</v>
      </c>
      <c r="C19" s="123"/>
      <c r="D19" s="123">
        <f>-(Financiamiento!E15)</f>
        <v>7122.124274349604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12307.030746076114</v>
      </c>
      <c r="H19" s="124">
        <f>-Financiamiento!E19</f>
        <v>14768.43689529134</v>
      </c>
      <c r="I19" s="194"/>
    </row>
    <row r="20" spans="2:9" ht="19.5" customHeight="1" thickBot="1">
      <c r="B20" s="187" t="s">
        <v>119</v>
      </c>
      <c r="C20" s="190"/>
      <c r="D20" s="190">
        <f>-Financiamiento!F15</f>
        <v>10600</v>
      </c>
      <c r="E20" s="190">
        <f>-Financiamiento!F16</f>
        <v>9175.57514513008</v>
      </c>
      <c r="F20" s="190">
        <f>-Financiamiento!F17</f>
        <v>7466.265319286175</v>
      </c>
      <c r="G20" s="190">
        <f>-Financiamiento!F18</f>
        <v>5415.09352827349</v>
      </c>
      <c r="H20" s="191">
        <f>-Financiamiento!F19</f>
        <v>2953.6873790582645</v>
      </c>
      <c r="I20" s="194"/>
    </row>
    <row r="21" spans="2:10" ht="19.5" customHeight="1" thickBot="1" thickTop="1">
      <c r="B21" s="192" t="s">
        <v>10</v>
      </c>
      <c r="C21" s="185">
        <f>C18-C17</f>
        <v>-40000</v>
      </c>
      <c r="D21" s="185">
        <f>D14-D15-D16-D17-D19-D20</f>
        <v>51394.54239231707</v>
      </c>
      <c r="E21" s="185">
        <f>E14-E15-E16-E17-E19-E20</f>
        <v>31241.82702644592</v>
      </c>
      <c r="F21" s="185">
        <f>F14-F15-F16-F17-F19-F20</f>
        <v>44610.23525406722</v>
      </c>
      <c r="G21" s="185">
        <f>G14-G15-G16-G17-G19-G20</f>
        <v>76457.3251272128</v>
      </c>
      <c r="H21" s="186">
        <f>H14-H15-H16-H17-H19-H20</f>
        <v>41340.832974987454</v>
      </c>
      <c r="I21" s="267" t="s">
        <v>123</v>
      </c>
      <c r="J21" s="266">
        <f>IRR(C21:H21)</f>
        <v>1.1386861167231388</v>
      </c>
    </row>
    <row r="22" ht="15.75" thickBot="1" thickTop="1"/>
    <row r="23" spans="2:9" ht="25.5" customHeight="1" thickTop="1">
      <c r="B23" s="360" t="s">
        <v>105</v>
      </c>
      <c r="C23" s="362" t="s">
        <v>53</v>
      </c>
      <c r="D23" s="362"/>
      <c r="E23" s="362"/>
      <c r="F23" s="362"/>
      <c r="G23" s="362"/>
      <c r="H23" s="363"/>
      <c r="I23" s="195"/>
    </row>
    <row r="24" spans="2:8" ht="14.25">
      <c r="B24" s="361"/>
      <c r="C24" s="357" t="s">
        <v>104</v>
      </c>
      <c r="D24" s="357" t="s">
        <v>47</v>
      </c>
      <c r="E24" s="357" t="s">
        <v>48</v>
      </c>
      <c r="F24" s="357" t="s">
        <v>49</v>
      </c>
      <c r="G24" s="357" t="s">
        <v>51</v>
      </c>
      <c r="H24" s="359" t="s">
        <v>52</v>
      </c>
    </row>
    <row r="25" spans="2:8" ht="14.25">
      <c r="B25" s="361"/>
      <c r="C25" s="357"/>
      <c r="D25" s="357"/>
      <c r="E25" s="357"/>
      <c r="F25" s="357"/>
      <c r="G25" s="357"/>
      <c r="H25" s="359"/>
    </row>
    <row r="26" spans="2:10" ht="21.75" customHeight="1" thickBot="1">
      <c r="B26" s="193" t="s">
        <v>121</v>
      </c>
      <c r="C26" s="93">
        <f aca="true" t="shared" si="0" ref="C26:H26">C9-C21</f>
        <v>-53000</v>
      </c>
      <c r="D26" s="93">
        <f t="shared" si="0"/>
        <v>17722.124274349604</v>
      </c>
      <c r="E26" s="93">
        <f t="shared" si="0"/>
        <v>17722.124274349604</v>
      </c>
      <c r="F26" s="93">
        <f t="shared" si="0"/>
        <v>17722.124274349604</v>
      </c>
      <c r="G26" s="93">
        <f t="shared" si="0"/>
        <v>17722.124274349597</v>
      </c>
      <c r="H26" s="94">
        <f t="shared" si="0"/>
        <v>17722.124274349604</v>
      </c>
      <c r="I26" s="268" t="s">
        <v>123</v>
      </c>
      <c r="J26" s="266">
        <f>IRR(C26:H26)</f>
        <v>0.19999999999999976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2"/>
      <c r="H32" s="90"/>
      <c r="I32" s="90"/>
    </row>
  </sheetData>
  <mergeCells count="25"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G24:G25"/>
    <mergeCell ref="H24:H25"/>
    <mergeCell ref="C24:C25"/>
    <mergeCell ref="D24:D25"/>
    <mergeCell ref="E24:E25"/>
    <mergeCell ref="F24:F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4" t="s">
        <v>43</v>
      </c>
      <c r="C2" s="364"/>
      <c r="D2" s="364"/>
      <c r="E2" s="364"/>
      <c r="F2" s="364"/>
      <c r="G2" s="364"/>
      <c r="H2" s="364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2" t="s">
        <v>15</v>
      </c>
      <c r="C4" s="373"/>
      <c r="D4" s="373"/>
      <c r="E4" s="373"/>
      <c r="F4" s="373"/>
      <c r="G4" s="373"/>
      <c r="H4" s="374"/>
    </row>
    <row r="5" spans="1:13" ht="15">
      <c r="A5" s="5"/>
      <c r="B5" s="396" t="s">
        <v>22</v>
      </c>
      <c r="C5" s="394">
        <v>0</v>
      </c>
      <c r="D5" s="357" t="s">
        <v>47</v>
      </c>
      <c r="E5" s="357" t="s">
        <v>48</v>
      </c>
      <c r="F5" s="357" t="s">
        <v>49</v>
      </c>
      <c r="G5" s="357" t="s">
        <v>51</v>
      </c>
      <c r="H5" s="370" t="s">
        <v>52</v>
      </c>
      <c r="J5" s="81">
        <f>Financiamiento!I4</f>
        <v>0</v>
      </c>
      <c r="L5" s="85" t="e">
        <f>L25*J6+L18*J5</f>
        <v>#REF!</v>
      </c>
      <c r="M5" s="383"/>
    </row>
    <row r="6" spans="1:13" ht="15.75" thickBot="1">
      <c r="A6" s="5"/>
      <c r="B6" s="397"/>
      <c r="C6" s="395"/>
      <c r="D6" s="369"/>
      <c r="E6" s="369"/>
      <c r="F6" s="369"/>
      <c r="G6" s="369"/>
      <c r="H6" s="371"/>
      <c r="J6" s="81" t="e">
        <f>Financiamiento!#REF!</f>
        <v>#REF!</v>
      </c>
      <c r="M6" s="384"/>
    </row>
    <row r="7" spans="1:8" ht="15">
      <c r="A7" s="6"/>
      <c r="B7" s="32" t="s">
        <v>10</v>
      </c>
      <c r="C7" s="33"/>
      <c r="D7" s="33">
        <f>('Cuadro de Resultados'!O13)</f>
        <v>53766.66666666667</v>
      </c>
      <c r="E7" s="33">
        <f>('Cuadro de Resultados'!P13)</f>
        <v>55038.37615566545</v>
      </c>
      <c r="F7" s="33">
        <f>('Cuadro de Resultados'!Q13)</f>
        <v>48782.76087579732</v>
      </c>
      <c r="G7" s="33">
        <f>('Cuadro de Resultados'!R13)</f>
        <v>82681.02253995556</v>
      </c>
      <c r="H7" s="34">
        <f>('Cuadro de Resultados'!S13)</f>
        <v>50025.93653694547</v>
      </c>
    </row>
    <row r="8" spans="1:9" ht="15">
      <c r="A8" s="6"/>
      <c r="B8" s="28" t="s">
        <v>44</v>
      </c>
      <c r="C8" s="11"/>
      <c r="D8" s="10">
        <f>('Cuadro de Resultados'!O12)</f>
        <v>22283.333333333332</v>
      </c>
      <c r="E8" s="10">
        <f>('Cuadro de Resultados'!P12)</f>
        <v>29636.04869920447</v>
      </c>
      <c r="F8" s="10">
        <f>('Cuadro de Resultados'!Q12)</f>
        <v>26267.64047158317</v>
      </c>
      <c r="G8" s="10">
        <f>('Cuadro de Resultados'!R12)</f>
        <v>44520.55059843761</v>
      </c>
      <c r="H8" s="27">
        <f>('Cuadro de Resultados'!S12)</f>
        <v>26937.042750662942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10600</v>
      </c>
      <c r="E9" s="10">
        <f>('Cuadro de Resultados'!P10)</f>
        <v>9175.57514513008</v>
      </c>
      <c r="F9" s="10">
        <f>('Cuadro de Resultados'!Q10)</f>
        <v>7466.265319286175</v>
      </c>
      <c r="G9" s="10">
        <f>('Cuadro de Resultados'!R10)</f>
        <v>5415.09352827349</v>
      </c>
      <c r="H9" s="27">
        <f>('Cuadro de Resultados'!S10)</f>
        <v>2953.6873790582645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86650</v>
      </c>
      <c r="E10" s="10">
        <f>SUM(E7:E9)</f>
        <v>93850</v>
      </c>
      <c r="F10" s="10">
        <f>SUM(F7:F9)</f>
        <v>82516.66666666667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4750</v>
      </c>
      <c r="E11" s="10">
        <f>('Cuadro de Resultados'!P9)</f>
        <v>4750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-93000</v>
      </c>
      <c r="D12" s="10">
        <f>-('Inv-Amort'!G18)</f>
        <v>0</v>
      </c>
      <c r="E12" s="10">
        <f>-('Inv-Amort'!H18)</f>
        <v>-20000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-93000</v>
      </c>
      <c r="D13" s="10">
        <f t="shared" si="0"/>
        <v>91400</v>
      </c>
      <c r="E13" s="10">
        <f t="shared" si="0"/>
        <v>78600</v>
      </c>
      <c r="F13" s="10">
        <f t="shared" si="0"/>
        <v>88600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0.9405810443291758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79" t="s">
        <v>24</v>
      </c>
      <c r="C15" s="381">
        <v>0</v>
      </c>
      <c r="D15" s="357" t="s">
        <v>47</v>
      </c>
      <c r="E15" s="357" t="s">
        <v>48</v>
      </c>
      <c r="F15" s="357" t="s">
        <v>49</v>
      </c>
      <c r="G15" s="357" t="s">
        <v>51</v>
      </c>
      <c r="H15" s="370" t="s">
        <v>52</v>
      </c>
    </row>
    <row r="16" spans="1:8" ht="15">
      <c r="A16" s="6"/>
      <c r="B16" s="380"/>
      <c r="C16" s="382"/>
      <c r="D16" s="357"/>
      <c r="E16" s="357"/>
      <c r="F16" s="357"/>
      <c r="G16" s="357"/>
      <c r="H16" s="370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53766.66666666667</v>
      </c>
      <c r="E17" s="33">
        <f t="shared" si="1"/>
        <v>55038.37615566545</v>
      </c>
      <c r="F17" s="33">
        <f t="shared" si="1"/>
        <v>48782.76087579732</v>
      </c>
      <c r="G17" s="33">
        <f t="shared" si="1"/>
        <v>82681.02253995556</v>
      </c>
      <c r="H17" s="34">
        <f t="shared" si="1"/>
        <v>50025.93653694547</v>
      </c>
      <c r="J17" s="79">
        <f>C21</f>
        <v>53000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22283.333333333332</v>
      </c>
      <c r="E18" s="33">
        <f>('Cuadro de Resultados'!P12)</f>
        <v>29636.04869920447</v>
      </c>
      <c r="F18" s="33">
        <f>('Cuadro de Resultados'!Q12)</f>
        <v>26267.64047158317</v>
      </c>
      <c r="G18" s="33">
        <f>('Cuadro de Resultados'!R12)</f>
        <v>44520.55059843761</v>
      </c>
      <c r="H18" s="33">
        <f>('Cuadro de Resultados'!S12)</f>
        <v>26937.042750662942</v>
      </c>
      <c r="J18" s="79">
        <f>SUM(D22:H22)</f>
        <v>53000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4750</v>
      </c>
      <c r="E19" s="10">
        <f t="shared" si="2"/>
        <v>4750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104892.86150628774</v>
      </c>
    </row>
    <row r="20" spans="1:8" ht="15">
      <c r="A20" s="6"/>
      <c r="B20" s="74" t="s">
        <v>95</v>
      </c>
      <c r="C20" s="10">
        <f>(C12)</f>
        <v>-93000</v>
      </c>
      <c r="D20" s="10">
        <f t="shared" si="2"/>
        <v>0</v>
      </c>
      <c r="E20" s="10">
        <f t="shared" si="2"/>
        <v>-20000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53000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7122.124274349604</v>
      </c>
      <c r="E22" s="10">
        <f>-(Financiamiento!E16)</f>
        <v>8546.549129219524</v>
      </c>
      <c r="F22" s="10">
        <f>-(Financiamiento!E17)</f>
        <v>10255.858955063428</v>
      </c>
      <c r="G22" s="10">
        <f>-(Financiamiento!E18)</f>
        <v>12307.030746076114</v>
      </c>
      <c r="H22" s="27">
        <f>-(Financiamiento!E19)</f>
        <v>14768.43689529134</v>
      </c>
      <c r="I22" s="77" t="s">
        <v>102</v>
      </c>
      <c r="J22" s="76">
        <f>SUM(C22:H22)</f>
        <v>53000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-40000</v>
      </c>
      <c r="D23" s="30">
        <f>(D17+D18+D19+D20-D21-D22)</f>
        <v>73677.8757256504</v>
      </c>
      <c r="E23" s="30">
        <f>(E17+E18+E19+E20-E21-E22)</f>
        <v>60877.8757256504</v>
      </c>
      <c r="F23" s="30">
        <f>(F17+F18+F19+F20-F21-F22)</f>
        <v>70877.8757256504</v>
      </c>
      <c r="G23" s="30">
        <f>(G17+G18+G19+G20-G21-G22)</f>
        <v>120977.8757256504</v>
      </c>
      <c r="H23" s="30">
        <f>(H17+H18+H19+H20-H21-H22)</f>
        <v>68277.8757256504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1.7851735346251683</v>
      </c>
      <c r="L24" s="83">
        <f>NPV(L18,D23:H23)+C23</f>
        <v>138458.57718829985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-53000</v>
      </c>
      <c r="D25" s="30">
        <f t="shared" si="3"/>
        <v>17722.124274349597</v>
      </c>
      <c r="E25" s="30">
        <f t="shared" si="3"/>
        <v>17722.124274349597</v>
      </c>
      <c r="F25" s="30">
        <f t="shared" si="3"/>
        <v>17722.124274349597</v>
      </c>
      <c r="G25" s="30">
        <f t="shared" si="3"/>
        <v>17722.124274349597</v>
      </c>
      <c r="H25" s="30">
        <f t="shared" si="3"/>
        <v>17722.124274349597</v>
      </c>
      <c r="I25" s="69"/>
      <c r="J25" s="80">
        <f>NPV(L25,C25:H25)</f>
        <v>-7.579122514774403E-12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0.19999999999999987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75" t="s">
        <v>25</v>
      </c>
      <c r="C29" s="378" t="s">
        <v>26</v>
      </c>
      <c r="D29" s="51"/>
      <c r="E29" s="378" t="s">
        <v>27</v>
      </c>
      <c r="F29" s="14"/>
      <c r="G29" s="14"/>
      <c r="H29" s="14"/>
    </row>
    <row r="30" spans="1:8" ht="15">
      <c r="A30" s="6"/>
      <c r="B30" s="376"/>
      <c r="C30" s="378"/>
      <c r="D30" s="50"/>
      <c r="E30" s="378"/>
      <c r="F30" s="14"/>
      <c r="G30" s="14"/>
      <c r="H30" s="14"/>
    </row>
    <row r="31" spans="1:8" ht="15">
      <c r="A31" s="6"/>
      <c r="B31" s="377"/>
      <c r="C31" s="378"/>
      <c r="D31" s="50"/>
      <c r="E31" s="378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0.9405810443291758</v>
      </c>
      <c r="D32" s="52"/>
      <c r="E32" s="15">
        <f>IRR(C23:H23)</f>
        <v>1.7851735346251683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65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226226.4657119735</v>
      </c>
      <c r="D35" s="366"/>
      <c r="E35" s="45">
        <f aca="true" t="shared" si="5" ref="E35:E45">NPV(B35,$D$23:$H$23)+$C$23</f>
        <v>219819.15647812083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135869.31345325656</v>
      </c>
      <c r="D36" s="366"/>
      <c r="E36" s="45">
        <f t="shared" si="5"/>
        <v>145705.8436260929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81274.42158408582</v>
      </c>
      <c r="D37" s="366"/>
      <c r="E37" s="45">
        <f t="shared" si="5"/>
        <v>101036.09361048983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45824.52392578125</v>
      </c>
      <c r="D38" s="366"/>
      <c r="E38" s="45">
        <f t="shared" si="5"/>
        <v>72104.50592729976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21453.88231094186</v>
      </c>
      <c r="D39" s="366"/>
      <c r="E39" s="45">
        <f t="shared" si="5"/>
        <v>52264.057640898856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3911.6073307246697</v>
      </c>
      <c r="D40" s="366"/>
      <c r="E40" s="45">
        <f t="shared" si="5"/>
        <v>38015.61104061142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-9198.42473515941</v>
      </c>
      <c r="D41" s="366"/>
      <c r="E41" s="45">
        <f t="shared" si="5"/>
        <v>27389.54546562172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-19304.465666155447</v>
      </c>
      <c r="D42" s="366"/>
      <c r="E42" s="45">
        <f t="shared" si="5"/>
        <v>19213.661106570093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-27298.917665122746</v>
      </c>
      <c r="D43" s="366"/>
      <c r="E43" s="63">
        <f t="shared" si="5"/>
        <v>12756.747959918284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127020.59420995205</v>
      </c>
      <c r="D44" s="57"/>
      <c r="E44" s="62"/>
      <c r="F44" s="367" t="s">
        <v>91</v>
      </c>
      <c r="G44" s="368"/>
      <c r="H44" s="368"/>
      <c r="I44" s="368"/>
    </row>
    <row r="45" spans="1:9" ht="15.75">
      <c r="A45" s="4"/>
      <c r="B45" s="56">
        <v>0.264</v>
      </c>
      <c r="C45" s="55"/>
      <c r="D45" s="58"/>
      <c r="E45" s="55">
        <f t="shared" si="5"/>
        <v>160044.74646136776</v>
      </c>
      <c r="F45" s="367" t="s">
        <v>92</v>
      </c>
      <c r="G45" s="368"/>
      <c r="H45" s="368"/>
      <c r="I45" s="368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2" t="s">
        <v>47</v>
      </c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3"/>
      <c r="O48" s="54" t="s">
        <v>76</v>
      </c>
    </row>
    <row r="49" spans="2:15" ht="12.75" customHeight="1">
      <c r="B49" s="389" t="s">
        <v>22</v>
      </c>
      <c r="C49" s="385" t="s">
        <v>46</v>
      </c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48" t="s">
        <v>47</v>
      </c>
    </row>
    <row r="50" spans="2:15" ht="13.5" customHeight="1">
      <c r="B50" s="391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7220.833333333334</v>
      </c>
      <c r="D51" s="10">
        <f>'Cuadro de Resultados'!D13</f>
        <v>3720.8333333333335</v>
      </c>
      <c r="E51" s="10">
        <f>'Cuadro de Resultados'!E13</f>
        <v>12720.833333333332</v>
      </c>
      <c r="F51" s="10">
        <f>'Cuadro de Resultados'!F13</f>
        <v>12720.833333333332</v>
      </c>
      <c r="G51" s="10">
        <f>'Cuadro de Resultados'!G13</f>
        <v>5636.041666666666</v>
      </c>
      <c r="H51" s="10">
        <f>'Cuadro de Resultados'!H13</f>
        <v>5441.041666666666</v>
      </c>
      <c r="I51" s="10">
        <f>'Cuadro de Resultados'!I13</f>
        <v>5311.041666666666</v>
      </c>
      <c r="J51" s="10">
        <f>'Cuadro de Resultados'!J13</f>
        <v>5311.041666666666</v>
      </c>
      <c r="K51" s="10">
        <f>'Cuadro de Resultados'!K13</f>
        <v>4986.041666666666</v>
      </c>
      <c r="L51" s="10">
        <f>'Cuadro de Resultados'!L13</f>
        <v>4986.041666666666</v>
      </c>
      <c r="M51" s="10">
        <f>'Cuadro de Resultados'!M13</f>
        <v>4856.041666666666</v>
      </c>
      <c r="N51" s="10">
        <f>'Cuadro de Resultados'!N13</f>
        <v>4856.041666666666</v>
      </c>
      <c r="O51" s="27">
        <f>SUM(C51:N51)</f>
        <v>77766.66666666666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3034.791666666666</v>
      </c>
      <c r="H52" s="10">
        <f>'Cuadro de Resultados'!H12</f>
        <v>2929.791666666666</v>
      </c>
      <c r="I52" s="10">
        <f>'Cuadro de Resultados'!I12</f>
        <v>2859.7916666666665</v>
      </c>
      <c r="J52" s="10">
        <f>'Cuadro de Resultados'!J12</f>
        <v>2859.7916666666665</v>
      </c>
      <c r="K52" s="10">
        <f>'Cuadro de Resultados'!K12</f>
        <v>2684.7916666666665</v>
      </c>
      <c r="L52" s="10">
        <f>'Cuadro de Resultados'!L12</f>
        <v>2684.7916666666665</v>
      </c>
      <c r="M52" s="10">
        <f>'Cuadro de Resultados'!M12</f>
        <v>2614.7916666666665</v>
      </c>
      <c r="N52" s="10">
        <f>'Cuadro de Resultados'!N12</f>
        <v>2614.7916666666665</v>
      </c>
      <c r="O52" s="27">
        <f aca="true" t="shared" si="6" ref="O52:O63">SUM(C52:N52)</f>
        <v>22283.333333333332</v>
      </c>
    </row>
    <row r="53" spans="2:15" ht="15">
      <c r="B53" s="28" t="s">
        <v>74</v>
      </c>
      <c r="C53" s="10">
        <f>'Cuadro de Resultados'!C10</f>
        <v>883.3333333333334</v>
      </c>
      <c r="D53" s="10">
        <f>'Cuadro de Resultados'!D10</f>
        <v>883.3333333333334</v>
      </c>
      <c r="E53" s="10">
        <f>'Cuadro de Resultados'!E10</f>
        <v>883.3333333333334</v>
      </c>
      <c r="F53" s="10">
        <f>'Cuadro de Resultados'!F10</f>
        <v>883.3333333333334</v>
      </c>
      <c r="G53" s="10">
        <f>'Cuadro de Resultados'!G10</f>
        <v>883.3333333333334</v>
      </c>
      <c r="H53" s="10">
        <f>'Cuadro de Resultados'!H10</f>
        <v>883.3333333333334</v>
      </c>
      <c r="I53" s="10">
        <f>'Cuadro de Resultados'!I10</f>
        <v>883.3333333333334</v>
      </c>
      <c r="J53" s="10">
        <f>'Cuadro de Resultados'!J10</f>
        <v>883.3333333333334</v>
      </c>
      <c r="K53" s="10">
        <f>'Cuadro de Resultados'!K10</f>
        <v>883.3333333333334</v>
      </c>
      <c r="L53" s="10">
        <f>'Cuadro de Resultados'!L10</f>
        <v>883.3333333333334</v>
      </c>
      <c r="M53" s="10">
        <f>'Cuadro de Resultados'!M10</f>
        <v>883.3333333333334</v>
      </c>
      <c r="N53" s="10">
        <f>'Cuadro de Resultados'!N10</f>
        <v>883.3333333333334</v>
      </c>
      <c r="O53" s="27">
        <f t="shared" si="6"/>
        <v>10600</v>
      </c>
    </row>
    <row r="54" spans="2:15" ht="15">
      <c r="B54" s="26" t="s">
        <v>30</v>
      </c>
      <c r="C54" s="10">
        <f aca="true" t="shared" si="7" ref="C54:N54">SUM(C51:C53)</f>
        <v>8104.166666666667</v>
      </c>
      <c r="D54" s="10">
        <f t="shared" si="7"/>
        <v>4604.166666666667</v>
      </c>
      <c r="E54" s="10">
        <f t="shared" si="7"/>
        <v>13604.166666666666</v>
      </c>
      <c r="F54" s="10">
        <f t="shared" si="7"/>
        <v>13604.166666666666</v>
      </c>
      <c r="G54" s="10">
        <f t="shared" si="7"/>
        <v>9554.166666666666</v>
      </c>
      <c r="H54" s="10">
        <f t="shared" si="7"/>
        <v>9254.166666666666</v>
      </c>
      <c r="I54" s="10">
        <f t="shared" si="7"/>
        <v>9054.166666666666</v>
      </c>
      <c r="J54" s="10">
        <f t="shared" si="7"/>
        <v>9054.166666666666</v>
      </c>
      <c r="K54" s="10">
        <f t="shared" si="7"/>
        <v>8554.166666666666</v>
      </c>
      <c r="L54" s="10">
        <f t="shared" si="7"/>
        <v>8554.166666666666</v>
      </c>
      <c r="M54" s="10">
        <f t="shared" si="7"/>
        <v>8354.166666666666</v>
      </c>
      <c r="N54" s="10">
        <f t="shared" si="7"/>
        <v>8354.166666666666</v>
      </c>
      <c r="O54" s="27">
        <f t="shared" si="6"/>
        <v>110650.00000000001</v>
      </c>
    </row>
    <row r="55" spans="2:15" ht="15">
      <c r="B55" s="28" t="s">
        <v>23</v>
      </c>
      <c r="C55" s="10">
        <f>'Cuadro de Resultados'!C9</f>
        <v>395.8333333333333</v>
      </c>
      <c r="D55" s="10">
        <f>'Cuadro de Resultados'!D9</f>
        <v>395.8333333333333</v>
      </c>
      <c r="E55" s="10">
        <f>'Cuadro de Resultados'!E9</f>
        <v>395.8333333333333</v>
      </c>
      <c r="F55" s="10">
        <f>'Cuadro de Resultados'!F9</f>
        <v>395.8333333333333</v>
      </c>
      <c r="G55" s="10">
        <f>'Cuadro de Resultados'!G9</f>
        <v>395.8333333333333</v>
      </c>
      <c r="H55" s="10">
        <f>'Cuadro de Resultados'!H9</f>
        <v>395.8333333333333</v>
      </c>
      <c r="I55" s="10">
        <f>'Cuadro de Resultados'!I9</f>
        <v>395.8333333333333</v>
      </c>
      <c r="J55" s="10">
        <f>'Cuadro de Resultados'!J9</f>
        <v>395.8333333333333</v>
      </c>
      <c r="K55" s="10">
        <f>'Cuadro de Resultados'!K9</f>
        <v>395.8333333333333</v>
      </c>
      <c r="L55" s="10">
        <f>'Cuadro de Resultados'!L9</f>
        <v>395.8333333333333</v>
      </c>
      <c r="M55" s="10">
        <f>'Cuadro de Resultados'!M9</f>
        <v>395.8333333333333</v>
      </c>
      <c r="N55" s="10">
        <f>'Cuadro de Resultados'!N9</f>
        <v>395.8333333333333</v>
      </c>
      <c r="O55" s="27">
        <f t="shared" si="6"/>
        <v>4750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8500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115400.00000000001</v>
      </c>
    </row>
    <row r="58" spans="2:15" ht="12.75" customHeight="1">
      <c r="B58" s="386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8"/>
    </row>
    <row r="59" spans="2:15" ht="12.75" customHeight="1">
      <c r="B59" s="389" t="s">
        <v>24</v>
      </c>
      <c r="C59" s="385" t="s">
        <v>46</v>
      </c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48" t="s">
        <v>47</v>
      </c>
    </row>
    <row r="60" spans="2:15" ht="13.5" customHeight="1">
      <c r="B60" s="390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7220.833333333334</v>
      </c>
      <c r="D61" s="10">
        <f>(D51)</f>
        <v>3720.8333333333335</v>
      </c>
      <c r="E61" s="10">
        <f>(E51)</f>
        <v>12720.833333333332</v>
      </c>
      <c r="F61" s="10">
        <f>(F51)</f>
        <v>12720.833333333332</v>
      </c>
      <c r="G61" s="10">
        <f>(G51)</f>
        <v>5636.041666666666</v>
      </c>
      <c r="H61" s="10">
        <f aca="true" t="shared" si="9" ref="H61:N61">(H51)</f>
        <v>5441.041666666666</v>
      </c>
      <c r="I61" s="10">
        <f t="shared" si="9"/>
        <v>5311.041666666666</v>
      </c>
      <c r="J61" s="10">
        <f t="shared" si="9"/>
        <v>5311.041666666666</v>
      </c>
      <c r="K61" s="10">
        <f t="shared" si="9"/>
        <v>4986.041666666666</v>
      </c>
      <c r="L61" s="10">
        <f t="shared" si="9"/>
        <v>4986.041666666666</v>
      </c>
      <c r="M61" s="10">
        <f t="shared" si="9"/>
        <v>4856.041666666666</v>
      </c>
      <c r="N61" s="10">
        <f t="shared" si="9"/>
        <v>4856.041666666666</v>
      </c>
      <c r="O61" s="27">
        <f t="shared" si="6"/>
        <v>77766.66666666666</v>
      </c>
    </row>
    <row r="62" spans="2:15" ht="15">
      <c r="B62" s="28" t="s">
        <v>23</v>
      </c>
      <c r="C62" s="10">
        <f>(C55)</f>
        <v>395.8333333333333</v>
      </c>
      <c r="D62" s="10">
        <f>(D55)</f>
        <v>395.8333333333333</v>
      </c>
      <c r="E62" s="10">
        <f>(E55)</f>
        <v>395.8333333333333</v>
      </c>
      <c r="F62" s="10">
        <f>(F55)</f>
        <v>395.8333333333333</v>
      </c>
      <c r="G62" s="10">
        <f>(G55)</f>
        <v>395.8333333333333</v>
      </c>
      <c r="H62" s="10">
        <f aca="true" t="shared" si="10" ref="H62:N62">(H55)</f>
        <v>395.8333333333333</v>
      </c>
      <c r="I62" s="10">
        <f t="shared" si="10"/>
        <v>395.8333333333333</v>
      </c>
      <c r="J62" s="10">
        <f t="shared" si="10"/>
        <v>395.8333333333333</v>
      </c>
      <c r="K62" s="10">
        <f t="shared" si="10"/>
        <v>395.8333333333333</v>
      </c>
      <c r="L62" s="10">
        <f t="shared" si="10"/>
        <v>395.8333333333333</v>
      </c>
      <c r="M62" s="10">
        <f t="shared" si="10"/>
        <v>395.8333333333333</v>
      </c>
      <c r="N62" s="10">
        <f t="shared" si="10"/>
        <v>395.8333333333333</v>
      </c>
      <c r="O62" s="27">
        <f t="shared" si="6"/>
        <v>4750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-7122.124274349604</v>
      </c>
    </row>
    <row r="66" spans="2:15" ht="22.5" customHeight="1" thickBot="1">
      <c r="B66" s="29" t="s">
        <v>24</v>
      </c>
      <c r="C66" s="30">
        <f aca="true" t="shared" si="11" ref="C66:N66">(C61+C62+C63-C64-C65)</f>
        <v>7616.666666666667</v>
      </c>
      <c r="D66" s="30">
        <f t="shared" si="11"/>
        <v>4116.666666666667</v>
      </c>
      <c r="E66" s="30">
        <f t="shared" si="11"/>
        <v>13116.666666666666</v>
      </c>
      <c r="F66" s="30">
        <f t="shared" si="11"/>
        <v>13116.666666666666</v>
      </c>
      <c r="G66" s="30">
        <f t="shared" si="11"/>
        <v>6031.874999999999</v>
      </c>
      <c r="H66" s="30">
        <f t="shared" si="11"/>
        <v>5836.874999999999</v>
      </c>
      <c r="I66" s="30">
        <f t="shared" si="11"/>
        <v>5706.874999999999</v>
      </c>
      <c r="J66" s="30">
        <f t="shared" si="11"/>
        <v>5706.874999999999</v>
      </c>
      <c r="K66" s="30">
        <f t="shared" si="11"/>
        <v>5381.874999999999</v>
      </c>
      <c r="L66" s="30">
        <f t="shared" si="11"/>
        <v>5381.874999999999</v>
      </c>
      <c r="M66" s="30">
        <f t="shared" si="11"/>
        <v>5251.874999999999</v>
      </c>
      <c r="N66" s="30">
        <f t="shared" si="11"/>
        <v>5251.874999999999</v>
      </c>
      <c r="O66" s="31">
        <f>SUM(O61:O65)</f>
        <v>75394.54239231706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mergeCells count="29"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D34:D43"/>
    <mergeCell ref="F44:I44"/>
    <mergeCell ref="F45:I45"/>
    <mergeCell ref="G5:G6"/>
    <mergeCell ref="H15:H16"/>
    <mergeCell ref="E15:E16"/>
    <mergeCell ref="F15:F16"/>
    <mergeCell ref="G15:G16"/>
    <mergeCell ref="H5:H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2011-09-20T21:04:25Z</cp:lastPrinted>
  <dcterms:created xsi:type="dcterms:W3CDTF">2005-05-05T13:20:42Z</dcterms:created>
  <dcterms:modified xsi:type="dcterms:W3CDTF">2011-09-20T21:14:31Z</dcterms:modified>
  <cp:category/>
  <cp:version/>
  <cp:contentType/>
  <cp:contentStatus/>
</cp:coreProperties>
</file>